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5480" windowHeight="11640" firstSheet="1" activeTab="3"/>
  </bookViews>
  <sheets>
    <sheet name="Crescimento Real do PIB" sheetId="1" r:id="rId1"/>
    <sheet name="Carga Tributária" sheetId="2" r:id="rId2"/>
    <sheet name="Juros, Dívida e Investimento" sheetId="3" r:id="rId3"/>
    <sheet name="Inv. Público e Poupança Pública" sheetId="5" r:id="rId4"/>
    <sheet name="NFSP e Dívida Pública PIB%" sheetId="4" r:id="rId5"/>
  </sheets>
  <externalReferences>
    <externalReference r:id="rId6"/>
    <externalReference r:id="rId7"/>
  </externalReferences>
  <calcPr calcId="101716"/>
</workbook>
</file>

<file path=xl/calcChain.xml><?xml version="1.0" encoding="utf-8"?>
<calcChain xmlns="http://schemas.openxmlformats.org/spreadsheetml/2006/main">
  <c r="A4" i="5"/>
  <c r="A5"/>
  <c r="A6"/>
  <c r="A7"/>
  <c r="A8"/>
  <c r="A9"/>
  <c r="A10"/>
  <c r="A11"/>
  <c r="A12"/>
  <c r="A13"/>
  <c r="A14"/>
  <c r="A15"/>
  <c r="A16"/>
  <c r="A17"/>
  <c r="A22"/>
  <c r="A23"/>
  <c r="A24"/>
  <c r="A25"/>
  <c r="A26"/>
  <c r="A27"/>
  <c r="A28"/>
  <c r="A29"/>
  <c r="A30"/>
  <c r="A31"/>
  <c r="A32"/>
  <c r="A33"/>
  <c r="A34"/>
  <c r="A35"/>
  <c r="I4" i="3"/>
  <c r="I5"/>
  <c r="I6"/>
  <c r="I7"/>
  <c r="I8"/>
  <c r="I9"/>
  <c r="I10"/>
  <c r="I11"/>
  <c r="I12"/>
  <c r="I13"/>
  <c r="I14"/>
  <c r="I15"/>
  <c r="I16"/>
  <c r="H17"/>
  <c r="I17"/>
  <c r="H18"/>
  <c r="I18"/>
  <c r="I19"/>
  <c r="K5"/>
  <c r="N5"/>
  <c r="K6"/>
  <c r="N6"/>
  <c r="K7"/>
  <c r="N7"/>
  <c r="K8"/>
  <c r="N8"/>
  <c r="K9"/>
  <c r="N9"/>
  <c r="K10"/>
  <c r="N10"/>
  <c r="K11"/>
  <c r="N11"/>
  <c r="K12"/>
  <c r="N12"/>
  <c r="K13"/>
  <c r="N13"/>
  <c r="K14"/>
  <c r="N14"/>
  <c r="K15"/>
  <c r="N15"/>
  <c r="J16"/>
  <c r="K16"/>
  <c r="N16"/>
  <c r="J17"/>
  <c r="K17"/>
  <c r="N17"/>
  <c r="J18"/>
  <c r="K18"/>
  <c r="N18"/>
  <c r="J19"/>
  <c r="K19"/>
  <c r="N19"/>
  <c r="K4"/>
  <c r="N4"/>
  <c r="B44" i="2"/>
  <c r="B45"/>
  <c r="B46"/>
  <c r="B47"/>
  <c r="B48"/>
  <c r="B49"/>
  <c r="B50"/>
  <c r="B51"/>
  <c r="B52"/>
  <c r="B53"/>
  <c r="F19" i="3"/>
  <c r="F18"/>
  <c r="G18"/>
  <c r="F17"/>
  <c r="F16"/>
  <c r="G16"/>
  <c r="D19"/>
  <c r="D18"/>
  <c r="D17"/>
  <c r="D16"/>
  <c r="E16"/>
  <c r="B35"/>
  <c r="B41" i="2"/>
  <c r="B42"/>
  <c r="B43"/>
  <c r="B40"/>
  <c r="G5" i="3"/>
  <c r="G6"/>
  <c r="G7"/>
  <c r="G8"/>
  <c r="G9"/>
  <c r="G10"/>
  <c r="G11"/>
  <c r="G12"/>
  <c r="G13"/>
  <c r="G14"/>
  <c r="G15"/>
  <c r="G17"/>
  <c r="G19"/>
  <c r="G4"/>
  <c r="E5"/>
  <c r="E6"/>
  <c r="B25"/>
  <c r="E7"/>
  <c r="E8"/>
  <c r="B27"/>
  <c r="E9"/>
  <c r="E10"/>
  <c r="B29"/>
  <c r="E11"/>
  <c r="E12"/>
  <c r="B31"/>
  <c r="E13"/>
  <c r="E14"/>
  <c r="B33"/>
  <c r="E15"/>
  <c r="E17"/>
  <c r="B36"/>
  <c r="E18"/>
  <c r="E19"/>
  <c r="B38"/>
  <c r="E4"/>
  <c r="B32"/>
  <c r="B28"/>
  <c r="B24"/>
  <c r="B23"/>
  <c r="B34"/>
  <c r="B30"/>
  <c r="B26"/>
  <c r="B37"/>
</calcChain>
</file>

<file path=xl/sharedStrings.xml><?xml version="1.0" encoding="utf-8"?>
<sst xmlns="http://schemas.openxmlformats.org/spreadsheetml/2006/main" count="49" uniqueCount="29">
  <si>
    <t>ANO</t>
  </si>
  <si>
    <t>CRESCIMENTO REAL DO PIB</t>
  </si>
  <si>
    <t>Data</t>
  </si>
  <si>
    <t>Fonte: IBGE</t>
  </si>
  <si>
    <t>Fonte: IBGE/SCN 2000</t>
  </si>
  <si>
    <t>PIB NOMINAL (em R$ milhões)</t>
  </si>
  <si>
    <t>JUROS E ENCARGOS DA DÍVIDA (em R$ milhões)</t>
  </si>
  <si>
    <t>PIB %</t>
  </si>
  <si>
    <t>AMORTIZAÇÃO DA DÍVIDA - CONTA CAPITAL (em R$ milhões)</t>
  </si>
  <si>
    <t>AMORTIZAÇÃO DA DÍVIDA - REFINANCIAMENTO (em R$ milhões)</t>
  </si>
  <si>
    <t>INVESTIMENTO PÚBLICO (em R$ milhões)</t>
  </si>
  <si>
    <t>Ano</t>
  </si>
  <si>
    <t>Necessidade de Financiamento do Setor Público (Conceito Nominal)</t>
  </si>
  <si>
    <t>Tabela - Dívida Pública/PIB (Setor Público consolidado)</t>
  </si>
  <si>
    <t>%</t>
  </si>
  <si>
    <t>FONTE: BCB</t>
  </si>
  <si>
    <t>Necessidade de Financiamento do Setor Público (Conceito Primário)</t>
  </si>
  <si>
    <t>CARGA TRIBUTÁRIA LÍQUIDA (PIB%)</t>
  </si>
  <si>
    <t>Carga Tributária Bruta (1995-2008)</t>
  </si>
  <si>
    <t>Tranfsferências Governamentais (PIB%) (CTB-CTL)</t>
  </si>
  <si>
    <t>POUPANÇA PÚBLICA (PIB%)</t>
  </si>
  <si>
    <t>DÉFICIT DO GOVERNO - CONCEITO NOMINAL (PIB%)</t>
  </si>
  <si>
    <t>Fonte: NFSP - Conceito Nominal (BCB)</t>
  </si>
  <si>
    <t>Poupança Pública = -NFSP + Inv. Público/PIB</t>
  </si>
  <si>
    <t>Fonte: Tesouro Nacional</t>
  </si>
  <si>
    <t>JUROS + AMORTIZAÇÕES (PIB%)</t>
  </si>
  <si>
    <t>Investimento Público (incluindo estatais) em função do PIB</t>
  </si>
  <si>
    <t>Fonte: IPEA</t>
  </si>
  <si>
    <t>Poupança Pública em função do PIB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</si>
</sst>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color indexed="8"/>
      <name val="Verdana"/>
      <family val="2"/>
    </font>
    <font>
      <sz val="11"/>
      <color indexed="8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8"/>
      <name val="Calibri"/>
      <family val="2"/>
    </font>
    <font>
      <b/>
      <sz val="12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22"/>
      </bottom>
      <diagonal/>
    </border>
    <border>
      <left/>
      <right/>
      <top/>
      <bottom style="medium">
        <color indexed="22"/>
      </bottom>
      <diagonal/>
    </border>
    <border>
      <left style="thin">
        <color indexed="64"/>
      </left>
      <right style="thin">
        <color indexed="64"/>
      </right>
      <top/>
      <bottom style="medium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0" fontId="0" fillId="0" borderId="0" xfId="0" applyNumberFormat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10" fontId="1" fillId="0" borderId="3" xfId="0" applyNumberFormat="1" applyFont="1" applyFill="1" applyBorder="1" applyAlignment="1">
      <alignment horizontal="center" vertical="center" wrapText="1"/>
    </xf>
    <xf numFmtId="10" fontId="0" fillId="0" borderId="3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Border="1"/>
    <xf numFmtId="10" fontId="1" fillId="2" borderId="4" xfId="0" applyNumberFormat="1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10" fontId="1" fillId="0" borderId="3" xfId="0" applyNumberFormat="1" applyFont="1" applyBorder="1" applyAlignment="1">
      <alignment horizontal="center"/>
    </xf>
    <xf numFmtId="10" fontId="1" fillId="0" borderId="3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wrapText="1"/>
    </xf>
    <xf numFmtId="10" fontId="1" fillId="0" borderId="6" xfId="0" applyNumberFormat="1" applyFont="1" applyFill="1" applyBorder="1" applyAlignment="1">
      <alignment horizontal="center" wrapText="1"/>
    </xf>
    <xf numFmtId="4" fontId="1" fillId="0" borderId="7" xfId="0" applyNumberFormat="1" applyFont="1" applyFill="1" applyBorder="1" applyAlignment="1">
      <alignment horizontal="center" wrapText="1"/>
    </xf>
    <xf numFmtId="4" fontId="1" fillId="0" borderId="8" xfId="0" applyNumberFormat="1" applyFont="1" applyFill="1" applyBorder="1" applyAlignment="1">
      <alignment horizontal="center" wrapText="1"/>
    </xf>
    <xf numFmtId="4" fontId="1" fillId="0" borderId="5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" fontId="1" fillId="0" borderId="1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4" fontId="1" fillId="0" borderId="2" xfId="0" applyNumberFormat="1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wrapText="1"/>
    </xf>
    <xf numFmtId="10" fontId="1" fillId="0" borderId="0" xfId="0" applyNumberFormat="1" applyFont="1" applyFill="1" applyBorder="1" applyAlignment="1">
      <alignment horizontal="center" wrapText="1"/>
    </xf>
    <xf numFmtId="10" fontId="1" fillId="0" borderId="0" xfId="0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1" applyAlignment="1">
      <alignment horizontal="center"/>
    </xf>
    <xf numFmtId="0" fontId="9" fillId="0" borderId="0" xfId="1" applyAlignment="1">
      <alignment horizontal="center" wrapText="1"/>
    </xf>
    <xf numFmtId="0" fontId="9" fillId="0" borderId="0" xfId="1"/>
    <xf numFmtId="0" fontId="9" fillId="0" borderId="0" xfId="1" applyAlignment="1">
      <alignment wrapText="1"/>
    </xf>
    <xf numFmtId="0" fontId="9" fillId="0" borderId="0" xfId="1" applyAlignment="1">
      <alignment horizontal="center"/>
    </xf>
  </cellXfs>
  <cellStyles count="2">
    <cellStyle name="Normal" xfId="0" builtinId="0"/>
    <cellStyle name="Normal_Investimento Público PIB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strRef>
              <c:f>'Crescimento Real do PIB'!$B$2</c:f>
              <c:strCache>
                <c:ptCount val="1"/>
                <c:pt idx="0">
                  <c:v>CRESCIMENTO REAL DO PIB</c:v>
                </c:pt>
              </c:strCache>
            </c:strRef>
          </c:tx>
          <c:cat>
            <c:strRef>
              <c:f>'Crescimento Real do PIB'!$A$3:$A$34</c:f>
              <c:strCache>
                <c:ptCount val="32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Fonte: IBGE</c:v>
                </c:pt>
              </c:strCache>
            </c:strRef>
          </c:cat>
          <c:val>
            <c:numRef>
              <c:f>'Crescimento Real do PIB'!$B$3:$B$34</c:f>
              <c:numCache>
                <c:formatCode>General</c:formatCode>
                <c:ptCount val="32"/>
                <c:pt idx="0">
                  <c:v>9.23</c:v>
                </c:pt>
                <c:pt idx="1">
                  <c:v>-4.25</c:v>
                </c:pt>
                <c:pt idx="2">
                  <c:v>0.83</c:v>
                </c:pt>
                <c:pt idx="3">
                  <c:v>-2.93</c:v>
                </c:pt>
                <c:pt idx="4">
                  <c:v>5.4</c:v>
                </c:pt>
                <c:pt idx="5">
                  <c:v>7.85</c:v>
                </c:pt>
                <c:pt idx="6">
                  <c:v>7.49</c:v>
                </c:pt>
                <c:pt idx="7">
                  <c:v>3.53</c:v>
                </c:pt>
                <c:pt idx="8">
                  <c:v>-0.06</c:v>
                </c:pt>
                <c:pt idx="9">
                  <c:v>3.16</c:v>
                </c:pt>
                <c:pt idx="10">
                  <c:v>-4.3499999999999996</c:v>
                </c:pt>
                <c:pt idx="11">
                  <c:v>1.03</c:v>
                </c:pt>
                <c:pt idx="12">
                  <c:v>-0.54</c:v>
                </c:pt>
                <c:pt idx="13">
                  <c:v>4.92</c:v>
                </c:pt>
                <c:pt idx="14">
                  <c:v>5.85</c:v>
                </c:pt>
                <c:pt idx="15">
                  <c:v>4.22</c:v>
                </c:pt>
                <c:pt idx="16">
                  <c:v>2.15</c:v>
                </c:pt>
                <c:pt idx="17">
                  <c:v>3.38</c:v>
                </c:pt>
                <c:pt idx="18">
                  <c:v>0.04</c:v>
                </c:pt>
                <c:pt idx="19">
                  <c:v>0.25</c:v>
                </c:pt>
                <c:pt idx="20">
                  <c:v>4.3099999999999996</c:v>
                </c:pt>
                <c:pt idx="21">
                  <c:v>1.31</c:v>
                </c:pt>
                <c:pt idx="22">
                  <c:v>2.66</c:v>
                </c:pt>
                <c:pt idx="23">
                  <c:v>1.1499999999999999</c:v>
                </c:pt>
                <c:pt idx="24">
                  <c:v>5.71</c:v>
                </c:pt>
                <c:pt idx="25">
                  <c:v>3.16</c:v>
                </c:pt>
                <c:pt idx="26">
                  <c:v>3.96</c:v>
                </c:pt>
                <c:pt idx="27">
                  <c:v>6.09</c:v>
                </c:pt>
                <c:pt idx="28">
                  <c:v>5.16</c:v>
                </c:pt>
                <c:pt idx="29">
                  <c:v>-0.64</c:v>
                </c:pt>
                <c:pt idx="30">
                  <c:v>7.49</c:v>
                </c:pt>
              </c:numCache>
            </c:numRef>
          </c:val>
        </c:ser>
        <c:axId val="44315392"/>
        <c:axId val="44316928"/>
      </c:barChart>
      <c:catAx>
        <c:axId val="44315392"/>
        <c:scaling>
          <c:orientation val="minMax"/>
        </c:scaling>
        <c:axPos val="b"/>
        <c:numFmt formatCode="General" sourceLinked="1"/>
        <c:tickLblPos val="nextTo"/>
        <c:crossAx val="44316928"/>
        <c:crosses val="autoZero"/>
        <c:auto val="1"/>
        <c:lblAlgn val="ctr"/>
        <c:lblOffset val="100"/>
      </c:catAx>
      <c:valAx>
        <c:axId val="44316928"/>
        <c:scaling>
          <c:orientation val="minMax"/>
        </c:scaling>
        <c:axPos val="l"/>
        <c:majorGridlines/>
        <c:numFmt formatCode="General" sourceLinked="1"/>
        <c:tickLblPos val="nextTo"/>
        <c:crossAx val="443153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wMode val="edge"/>
          <c:hMode val="edge"/>
          <c:x val="0.8006607929515418"/>
          <c:y val="0.51509769094138547"/>
          <c:w val="0.99008810572687223"/>
          <c:h val="0.55772646536412085"/>
        </c:manualLayout>
      </c:layout>
    </c:legend>
    <c:plotVisOnly val="1"/>
    <c:dispBlanksAs val="gap"/>
  </c:chart>
  <c:printSettings>
    <c:headerFooter/>
    <c:pageMargins b="0.78740157499999996" l="0.511811024" r="0.511811024" t="0.78740157499999996" header="0.31496062000000086" footer="0.3149606200000008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Crescimento Real do PIB</a:t>
            </a:r>
          </a:p>
        </c:rich>
      </c:tx>
      <c:layout>
        <c:manualLayout>
          <c:xMode val="edge"/>
          <c:yMode val="edge"/>
          <c:x val="0.26168243922780682"/>
          <c:y val="3.343465045592704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271040149532864"/>
          <c:y val="0.23404255319148948"/>
          <c:w val="0.84112226299856074"/>
          <c:h val="0.59878419452887577"/>
        </c:manualLayout>
      </c:layout>
      <c:barChart>
        <c:barDir val="col"/>
        <c:grouping val="clustered"/>
        <c:ser>
          <c:idx val="0"/>
          <c:order val="0"/>
          <c:spPr>
            <a:gradFill rotWithShape="0">
              <a:gsLst>
                <a:gs pos="0">
                  <a:srgbClr val="9999FF"/>
                </a:gs>
                <a:gs pos="100000">
                  <a:srgbClr val="9999FF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-2500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Val val="1"/>
          </c:dLbls>
          <c:cat>
            <c:numRef>
              <c:f>'Crescimento Real do PIB'!$A$18:$A$33</c:f>
              <c:numCache>
                <c:formatCode>General</c:formatCode>
                <c:ptCount val="1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</c:numCache>
            </c:numRef>
          </c:cat>
          <c:val>
            <c:numRef>
              <c:f>'Crescimento Real do PIB'!$B$18:$B$33</c:f>
              <c:numCache>
                <c:formatCode>General</c:formatCode>
                <c:ptCount val="16"/>
                <c:pt idx="0">
                  <c:v>4.22</c:v>
                </c:pt>
                <c:pt idx="1">
                  <c:v>2.15</c:v>
                </c:pt>
                <c:pt idx="2">
                  <c:v>3.38</c:v>
                </c:pt>
                <c:pt idx="3">
                  <c:v>0.04</c:v>
                </c:pt>
                <c:pt idx="4">
                  <c:v>0.25</c:v>
                </c:pt>
                <c:pt idx="5">
                  <c:v>4.3099999999999996</c:v>
                </c:pt>
                <c:pt idx="6">
                  <c:v>1.31</c:v>
                </c:pt>
                <c:pt idx="7">
                  <c:v>2.66</c:v>
                </c:pt>
                <c:pt idx="8">
                  <c:v>1.1499999999999999</c:v>
                </c:pt>
                <c:pt idx="9">
                  <c:v>5.71</c:v>
                </c:pt>
                <c:pt idx="10">
                  <c:v>3.16</c:v>
                </c:pt>
                <c:pt idx="11">
                  <c:v>3.96</c:v>
                </c:pt>
                <c:pt idx="12">
                  <c:v>6.09</c:v>
                </c:pt>
                <c:pt idx="13">
                  <c:v>5.16</c:v>
                </c:pt>
                <c:pt idx="14">
                  <c:v>-0.64</c:v>
                </c:pt>
                <c:pt idx="15">
                  <c:v>7.49</c:v>
                </c:pt>
              </c:numCache>
            </c:numRef>
          </c:val>
        </c:ser>
        <c:dLbls>
          <c:showVal val="1"/>
        </c:dLbls>
        <c:axId val="44546304"/>
        <c:axId val="44552576"/>
      </c:barChart>
      <c:catAx>
        <c:axId val="44546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Ano</a:t>
                </a:r>
              </a:p>
            </c:rich>
          </c:tx>
          <c:layout>
            <c:manualLayout>
              <c:xMode val="edge"/>
              <c:yMode val="edge"/>
              <c:x val="0.52523403733411822"/>
              <c:y val="0.869300911854103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4552576"/>
        <c:crosses val="autoZero"/>
        <c:auto val="1"/>
        <c:lblAlgn val="ctr"/>
        <c:lblOffset val="100"/>
        <c:tickLblSkip val="1"/>
        <c:tickMarkSkip val="1"/>
      </c:catAx>
      <c:valAx>
        <c:axId val="4455257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%</a:t>
                </a:r>
              </a:p>
            </c:rich>
          </c:tx>
          <c:layout>
            <c:manualLayout>
              <c:xMode val="edge"/>
              <c:yMode val="edge"/>
              <c:x val="2.9906542056074768E-2"/>
              <c:y val="0.5075987841945288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454630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67" l="0.78740157499999996" r="0.78740157499999996" t="0.98425196899999967" header="0.49212598500000032" footer="0.492125985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28"/>
  <c:chart>
    <c:title>
      <c:tx>
        <c:rich>
          <a:bodyPr/>
          <a:lstStyle/>
          <a:p>
            <a:pPr>
              <a:defRPr sz="14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Carga Tributária Líquida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656250000000014E-2"/>
          <c:y val="0.15719063545150505"/>
          <c:w val="0.87304687500000011"/>
          <c:h val="0.62876254180601998"/>
        </c:manualLayout>
      </c:layout>
      <c:barChart>
        <c:barDir val="col"/>
        <c:grouping val="clustered"/>
        <c:ser>
          <c:idx val="0"/>
          <c:order val="0"/>
          <c:spPr>
            <a:gradFill rotWithShape="0">
              <a:gsLst>
                <a:gs pos="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noFill/>
            </a:ln>
            <a:effectLst>
              <a:outerShdw dist="35921" dir="2700000" algn="br">
                <a:srgbClr val="000000"/>
              </a:outerShdw>
            </a:effectLst>
          </c:spPr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-2500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showVal val="1"/>
          </c:dLbls>
          <c:cat>
            <c:numRef>
              <c:f>'Carga Tributária'!$A$4:$A$17</c:f>
              <c:numCache>
                <c:formatCode>General</c:formatCode>
                <c:ptCount val="14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</c:numCache>
            </c:numRef>
          </c:cat>
          <c:val>
            <c:numRef>
              <c:f>'Carga Tributária'!$B$4:$B$17</c:f>
              <c:numCache>
                <c:formatCode>0.00%</c:formatCode>
                <c:ptCount val="14"/>
                <c:pt idx="0">
                  <c:v>0.14860000000000001</c:v>
                </c:pt>
                <c:pt idx="1">
                  <c:v>0.153</c:v>
                </c:pt>
                <c:pt idx="2">
                  <c:v>0.15279999999999999</c:v>
                </c:pt>
                <c:pt idx="3">
                  <c:v>0.14369999999999999</c:v>
                </c:pt>
                <c:pt idx="4">
                  <c:v>0.1605</c:v>
                </c:pt>
                <c:pt idx="5">
                  <c:v>0.16969999999999999</c:v>
                </c:pt>
                <c:pt idx="6">
                  <c:v>0.18229999999999999</c:v>
                </c:pt>
                <c:pt idx="7">
                  <c:v>0.18290000000000001</c:v>
                </c:pt>
                <c:pt idx="8">
                  <c:v>0.17319999999999999</c:v>
                </c:pt>
                <c:pt idx="9">
                  <c:v>0.18679999999999999</c:v>
                </c:pt>
                <c:pt idx="10">
                  <c:v>0.193</c:v>
                </c:pt>
                <c:pt idx="11">
                  <c:v>0.19259999999999999</c:v>
                </c:pt>
                <c:pt idx="12">
                  <c:v>0.1993</c:v>
                </c:pt>
                <c:pt idx="13">
                  <c:v>0.20480000000000001</c:v>
                </c:pt>
              </c:numCache>
            </c:numRef>
          </c:val>
        </c:ser>
        <c:dLbls>
          <c:showVal val="1"/>
        </c:dLbls>
        <c:axId val="33402240"/>
        <c:axId val="43562496"/>
      </c:barChart>
      <c:catAx>
        <c:axId val="33402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t>Ano</a:t>
                </a:r>
              </a:p>
            </c:rich>
          </c:tx>
          <c:layout>
            <c:manualLayout>
              <c:xMode val="edge"/>
              <c:yMode val="edge"/>
              <c:x val="0.521484375"/>
              <c:y val="0.9063545150501671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low"/>
        <c:txPr>
          <a:bodyPr rot="-2700000" anchor="b" anchorCtr="1"/>
          <a:lstStyle/>
          <a:p>
            <a:pPr>
              <a:defRPr/>
            </a:pPr>
            <a:endParaRPr lang="pt-BR"/>
          </a:p>
        </c:txPr>
        <c:crossAx val="43562496"/>
        <c:crosses val="autoZero"/>
        <c:auto val="1"/>
        <c:lblAlgn val="ctr"/>
        <c:lblOffset val="100"/>
      </c:catAx>
      <c:valAx>
        <c:axId val="4356249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t>%</a:t>
                </a:r>
              </a:p>
            </c:rich>
          </c:tx>
          <c:layout>
            <c:manualLayout>
              <c:xMode val="edge"/>
              <c:yMode val="edge"/>
              <c:x val="9.765625E-3"/>
              <c:y val="0.451505016722408"/>
            </c:manualLayout>
          </c:layout>
          <c:spPr>
            <a:noFill/>
            <a:ln w="25400">
              <a:noFill/>
            </a:ln>
          </c:spPr>
        </c:title>
        <c:numFmt formatCode="0%" sourceLinked="0"/>
        <c:majorTickMark val="none"/>
        <c:tickLblPos val="nextTo"/>
        <c:crossAx val="33402240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noFill/>
    </a:ln>
  </c:spPr>
  <c:printSettings>
    <c:headerFooter/>
    <c:pageMargins b="0.78740157499999996" l="0.511811024" r="0.511811024" t="0.78740157499999996" header="0.31496062000000086" footer="0.31496062000000086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29"/>
  <c:chart>
    <c:title>
      <c:tx>
        <c:rich>
          <a:bodyPr/>
          <a:lstStyle/>
          <a:p>
            <a:pPr>
              <a:defRPr sz="14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Carga Tributária Bruta </a:t>
            </a:r>
          </a:p>
        </c:rich>
      </c:tx>
      <c:layout>
        <c:manualLayout>
          <c:xMode val="edge"/>
          <c:yMode val="edge"/>
          <c:x val="0.268966125328084"/>
          <c:y val="4.428078843085790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6953125"/>
          <c:y val="0.19281045751633996"/>
          <c:w val="0.88281249999999978"/>
          <c:h val="0.60784313725490213"/>
        </c:manualLayout>
      </c:layout>
      <c:barChart>
        <c:barDir val="col"/>
        <c:grouping val="clustered"/>
        <c:ser>
          <c:idx val="0"/>
          <c:order val="0"/>
          <c:spPr>
            <a:gradFill rotWithShape="0">
              <a:gsLst>
                <a:gs pos="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noFill/>
            </a:ln>
            <a:effectLst>
              <a:outerShdw dist="35921" dir="2700000" algn="br">
                <a:srgbClr val="000000"/>
              </a:outerShdw>
            </a:effectLst>
          </c:spPr>
          <c:dLbls>
            <c:dLbl>
              <c:idx val="12"/>
              <c:layout>
                <c:manualLayout>
                  <c:x val="9.0054954068242137E-3"/>
                  <c:y val="-3.8208704304118844E-2"/>
                </c:manualLayout>
              </c:layout>
              <c:dLblPos val="outEnd"/>
              <c:showVal val="1"/>
            </c:dLbl>
            <c:dLbl>
              <c:idx val="13"/>
              <c:layout>
                <c:manualLayout>
                  <c:x val="4.0190288713905887E-4"/>
                  <c:y val="-3.5929185322422931E-2"/>
                </c:manualLayout>
              </c:layout>
              <c:dLblPos val="outEnd"/>
              <c:showVal val="1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-2500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showVal val="1"/>
          </c:dLbls>
          <c:cat>
            <c:numRef>
              <c:f>'Carga Tributária'!$A$22:$A$35</c:f>
              <c:numCache>
                <c:formatCode>General</c:formatCode>
                <c:ptCount val="14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</c:numCache>
            </c:numRef>
          </c:cat>
          <c:val>
            <c:numRef>
              <c:f>'Carga Tributária'!$B$22:$B$35</c:f>
              <c:numCache>
                <c:formatCode>0.00%</c:formatCode>
                <c:ptCount val="14"/>
                <c:pt idx="0">
                  <c:v>0.28439999999999999</c:v>
                </c:pt>
                <c:pt idx="1">
                  <c:v>0.2863</c:v>
                </c:pt>
                <c:pt idx="2">
                  <c:v>0.2858</c:v>
                </c:pt>
                <c:pt idx="3">
                  <c:v>0.29330000000000001</c:v>
                </c:pt>
                <c:pt idx="4">
                  <c:v>0.31069999999999998</c:v>
                </c:pt>
                <c:pt idx="5">
                  <c:v>0.30359999999999998</c:v>
                </c:pt>
                <c:pt idx="6">
                  <c:v>0.31869999999999998</c:v>
                </c:pt>
                <c:pt idx="7">
                  <c:v>0.32350000000000001</c:v>
                </c:pt>
                <c:pt idx="8">
                  <c:v>0.31900000000000001</c:v>
                </c:pt>
                <c:pt idx="9">
                  <c:v>0.32819999999999999</c:v>
                </c:pt>
                <c:pt idx="10">
                  <c:v>0.33829999999999999</c:v>
                </c:pt>
                <c:pt idx="11">
                  <c:v>0.3412</c:v>
                </c:pt>
                <c:pt idx="12">
                  <c:v>0.34710000000000002</c:v>
                </c:pt>
                <c:pt idx="13">
                  <c:v>0.34860000000000002</c:v>
                </c:pt>
              </c:numCache>
            </c:numRef>
          </c:val>
        </c:ser>
        <c:dLbls>
          <c:showVal val="1"/>
        </c:dLbls>
        <c:axId val="44333696"/>
        <c:axId val="44335872"/>
      </c:barChart>
      <c:catAx>
        <c:axId val="44333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</a:t>
                </a:r>
              </a:p>
            </c:rich>
          </c:tx>
          <c:layout>
            <c:manualLayout>
              <c:xMode val="edge"/>
              <c:yMode val="edge"/>
              <c:x val="0.5"/>
              <c:y val="0.9117647058823529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txPr>
          <a:bodyPr rot="-2700000" vert="horz"/>
          <a:lstStyle/>
          <a:p>
            <a:pPr>
              <a:defRPr/>
            </a:pPr>
            <a:endParaRPr lang="pt-BR"/>
          </a:p>
        </c:txPr>
        <c:crossAx val="44335872"/>
        <c:crosses val="autoZero"/>
        <c:auto val="1"/>
        <c:lblAlgn val="ctr"/>
        <c:lblOffset val="100"/>
        <c:tickLblSkip val="1"/>
        <c:tickMarkSkip val="1"/>
      </c:catAx>
      <c:valAx>
        <c:axId val="4433587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%PIB</a:t>
                </a:r>
              </a:p>
            </c:rich>
          </c:tx>
          <c:layout>
            <c:manualLayout>
              <c:xMode val="edge"/>
              <c:yMode val="edge"/>
              <c:x val="1.171875E-2"/>
              <c:y val="0.42483660130718953"/>
            </c:manualLayout>
          </c:layout>
          <c:spPr>
            <a:noFill/>
            <a:ln w="25400">
              <a:noFill/>
            </a:ln>
          </c:spPr>
        </c:title>
        <c:numFmt formatCode="0%" sourceLinked="0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44333696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noFill/>
    </a:ln>
  </c:spPr>
  <c:printSettings>
    <c:headerFooter alignWithMargins="0"/>
    <c:pageMargins b="0.98425196899999956" l="0.78740157499999996" r="0.78740157499999996" t="0.98425196899999956" header="0.49212598500000143" footer="0.49212598500000143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32"/>
  <c:chart>
    <c:title>
      <c:tx>
        <c:rich>
          <a:bodyPr/>
          <a:lstStyle/>
          <a:p>
            <a:pPr>
              <a:defRPr/>
            </a:pPr>
            <a:r>
              <a:rPr lang="pt-BR"/>
              <a:t>Transferências Governamentais </a:t>
            </a:r>
          </a:p>
        </c:rich>
      </c:tx>
      <c:layout>
        <c:manualLayout>
          <c:xMode val="edge"/>
          <c:yMode val="edge"/>
          <c:x val="0.26896607652644672"/>
          <c:y val="4.428049387717210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6551940894264374E-2"/>
          <c:y val="0.19188226454801469"/>
          <c:w val="0.84597891069260078"/>
          <c:h val="0.59040696784004165"/>
        </c:manualLayout>
      </c:layout>
      <c:barChart>
        <c:barDir val="col"/>
        <c:grouping val="clustered"/>
        <c:ser>
          <c:idx val="0"/>
          <c:order val="0"/>
          <c:cat>
            <c:numRef>
              <c:f>'Carga Tributária'!$A$40:$A$53</c:f>
              <c:numCache>
                <c:formatCode>General</c:formatCode>
                <c:ptCount val="14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</c:numCache>
            </c:numRef>
          </c:cat>
          <c:val>
            <c:numRef>
              <c:f>'Carga Tributária'!$B$40:$B$53</c:f>
              <c:numCache>
                <c:formatCode>0.00%</c:formatCode>
                <c:ptCount val="14"/>
                <c:pt idx="0">
                  <c:v>0.13579999999999998</c:v>
                </c:pt>
                <c:pt idx="1">
                  <c:v>0.1333</c:v>
                </c:pt>
                <c:pt idx="2">
                  <c:v>0.13300000000000001</c:v>
                </c:pt>
                <c:pt idx="3">
                  <c:v>0.14960000000000001</c:v>
                </c:pt>
                <c:pt idx="4">
                  <c:v>0.15019999999999997</c:v>
                </c:pt>
                <c:pt idx="5">
                  <c:v>0.13389999999999999</c:v>
                </c:pt>
                <c:pt idx="6">
                  <c:v>0.13639999999999999</c:v>
                </c:pt>
                <c:pt idx="7">
                  <c:v>0.1406</c:v>
                </c:pt>
                <c:pt idx="8">
                  <c:v>0.14580000000000001</c:v>
                </c:pt>
                <c:pt idx="9">
                  <c:v>0.1414</c:v>
                </c:pt>
                <c:pt idx="10">
                  <c:v>0.14529999999999998</c:v>
                </c:pt>
                <c:pt idx="11">
                  <c:v>0.14860000000000001</c:v>
                </c:pt>
                <c:pt idx="12">
                  <c:v>0.14780000000000001</c:v>
                </c:pt>
                <c:pt idx="13">
                  <c:v>0.14380000000000001</c:v>
                </c:pt>
              </c:numCache>
            </c:numRef>
          </c:val>
        </c:ser>
        <c:axId val="44511616"/>
        <c:axId val="44513536"/>
      </c:barChart>
      <c:catAx>
        <c:axId val="44511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</a:t>
                </a:r>
              </a:p>
            </c:rich>
          </c:tx>
          <c:layout>
            <c:manualLayout>
              <c:xMode val="edge"/>
              <c:yMode val="edge"/>
              <c:x val="0.48505865785565949"/>
              <c:y val="0.8966804229857120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txPr>
          <a:bodyPr rot="-2700000" vert="horz"/>
          <a:lstStyle/>
          <a:p>
            <a:pPr>
              <a:defRPr/>
            </a:pPr>
            <a:endParaRPr lang="pt-BR"/>
          </a:p>
        </c:txPr>
        <c:crossAx val="44513536"/>
        <c:crosses val="autoZero"/>
        <c:auto val="1"/>
        <c:lblAlgn val="ctr"/>
        <c:lblOffset val="100"/>
        <c:tickLblSkip val="1"/>
        <c:tickMarkSkip val="1"/>
      </c:catAx>
      <c:valAx>
        <c:axId val="44513536"/>
        <c:scaling>
          <c:orientation val="minMax"/>
          <c:min val="0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%PIB</a:t>
                </a:r>
              </a:p>
            </c:rich>
          </c:tx>
          <c:layout>
            <c:manualLayout>
              <c:xMode val="edge"/>
              <c:yMode val="edge"/>
              <c:x val="1.1494199968219003E-2"/>
              <c:y val="0.42066486062232578"/>
            </c:manualLayout>
          </c:layout>
          <c:spPr>
            <a:noFill/>
            <a:ln w="25400">
              <a:noFill/>
            </a:ln>
          </c:spPr>
        </c:title>
        <c:numFmt formatCode="0.00%" sourceLinked="1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44511616"/>
        <c:crosses val="autoZero"/>
        <c:crossBetween val="between"/>
      </c:valAx>
    </c:plotArea>
    <c:plotVisOnly val="1"/>
    <c:dispBlanksAs val="gap"/>
  </c:chart>
  <c:printSettings>
    <c:headerFooter alignWithMargins="0"/>
    <c:pageMargins b="0.98425196899999956" l="0.78740157499999996" r="0.78740157499999996" t="0.98425196899999956" header="0.49212598500000165" footer="0.49212598500000165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Investimento da União PIB%</a:t>
            </a:r>
          </a:p>
        </c:rich>
      </c:tx>
      <c:layout>
        <c:manualLayout>
          <c:xMode val="edge"/>
          <c:yMode val="edge"/>
          <c:x val="0.24615404805168584"/>
          <c:y val="3.459119496855345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884627483311564"/>
          <c:y val="0.2232711259063172"/>
          <c:w val="0.84423156196623494"/>
          <c:h val="0.50000153548034432"/>
        </c:manualLayout>
      </c:layout>
      <c:barChart>
        <c:barDir val="col"/>
        <c:grouping val="clustered"/>
        <c:ser>
          <c:idx val="0"/>
          <c:order val="0"/>
          <c:spPr>
            <a:gradFill rotWithShape="0">
              <a:gsLst>
                <a:gs pos="0">
                  <a:srgbClr val="0000FF"/>
                </a:gs>
                <a:gs pos="100000">
                  <a:srgbClr val="0000FF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-2500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Val val="1"/>
          </c:dLbls>
          <c:cat>
            <c:numRef>
              <c:f>'Juros, Dívida e Investimento'!$A$4:$A$19</c:f>
              <c:numCache>
                <c:formatCode>General</c:formatCode>
                <c:ptCount val="1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</c:numCache>
            </c:numRef>
          </c:cat>
          <c:val>
            <c:numRef>
              <c:f>'Juros, Dívida e Investimento'!$K$4:$K$19</c:f>
              <c:numCache>
                <c:formatCode>0.00%</c:formatCode>
                <c:ptCount val="16"/>
                <c:pt idx="0">
                  <c:v>6.7287724534353128E-3</c:v>
                </c:pt>
                <c:pt idx="1">
                  <c:v>6.7858810763399861E-3</c:v>
                </c:pt>
                <c:pt idx="2">
                  <c:v>8.0262584797157668E-3</c:v>
                </c:pt>
                <c:pt idx="3">
                  <c:v>8.4598947532152045E-3</c:v>
                </c:pt>
                <c:pt idx="4">
                  <c:v>6.5308468864977206E-3</c:v>
                </c:pt>
                <c:pt idx="5">
                  <c:v>8.5623126794982882E-3</c:v>
                </c:pt>
                <c:pt idx="6">
                  <c:v>1.1197309143246174E-2</c:v>
                </c:pt>
                <c:pt idx="7">
                  <c:v>6.8525376105038364E-3</c:v>
                </c:pt>
                <c:pt idx="8">
                  <c:v>3.7954875000294126E-3</c:v>
                </c:pt>
                <c:pt idx="9">
                  <c:v>5.5966991205450636E-3</c:v>
                </c:pt>
                <c:pt idx="10">
                  <c:v>8.0671527278286213E-3</c:v>
                </c:pt>
                <c:pt idx="11">
                  <c:v>8.2700766177150817E-3</c:v>
                </c:pt>
                <c:pt idx="12">
                  <c:v>1.2780658123906566E-2</c:v>
                </c:pt>
                <c:pt idx="13">
                  <c:v>1.1934403296163682E-2</c:v>
                </c:pt>
                <c:pt idx="14">
                  <c:v>1.4382820921194327E-2</c:v>
                </c:pt>
                <c:pt idx="15">
                  <c:v>1.4505269649663777E-2</c:v>
                </c:pt>
              </c:numCache>
            </c:numRef>
          </c:val>
        </c:ser>
        <c:dLbls>
          <c:showVal val="1"/>
        </c:dLbls>
        <c:axId val="45261568"/>
        <c:axId val="45263488"/>
      </c:barChart>
      <c:catAx>
        <c:axId val="45261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Ano</a:t>
                </a:r>
              </a:p>
            </c:rich>
          </c:tx>
          <c:layout>
            <c:manualLayout>
              <c:xMode val="edge"/>
              <c:yMode val="edge"/>
              <c:x val="0.52115424994952553"/>
              <c:y val="0.8773611317453242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5263488"/>
        <c:crosses val="autoZero"/>
        <c:auto val="1"/>
        <c:lblAlgn val="ctr"/>
        <c:lblOffset val="100"/>
        <c:tickLblSkip val="1"/>
        <c:tickMarkSkip val="1"/>
      </c:catAx>
      <c:valAx>
        <c:axId val="45263488"/>
        <c:scaling>
          <c:orientation val="minMax"/>
        </c:scaling>
        <c:axPos val="l"/>
        <c:numFmt formatCode="0.0%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526156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67" l="0.78740157499999996" r="0.78740157499999996" t="0.98425196899999967" header="0.49212598500000032" footer="0.492125985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Investimento Público PIB%</a:t>
            </a:r>
          </a:p>
        </c:rich>
      </c:tx>
      <c:layout>
        <c:manualLayout>
          <c:xMode val="edge"/>
          <c:yMode val="edge"/>
          <c:x val="0.28547320843110652"/>
          <c:y val="3.409095638061021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9527100868926887E-2"/>
          <c:y val="0.21022756434709633"/>
          <c:w val="0.88682505577710602"/>
          <c:h val="0.5056825196457182"/>
        </c:manualLayout>
      </c:layout>
      <c:lineChart>
        <c:grouping val="standard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FF6600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Val val="1"/>
          </c:dLbls>
          <c:cat>
            <c:numRef>
              <c:f>'Inv. Público e Poupança Pública'!$A$3:$A$17</c:f>
              <c:numCache>
                <c:formatCode>General</c:formatCode>
                <c:ptCount val="1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</c:numCache>
            </c:numRef>
          </c:cat>
          <c:val>
            <c:numRef>
              <c:f>'Inv. Público e Poupança Pública'!$B$3:$B$17</c:f>
              <c:numCache>
                <c:formatCode>General</c:formatCode>
                <c:ptCount val="15"/>
                <c:pt idx="0">
                  <c:v>3.67</c:v>
                </c:pt>
                <c:pt idx="1">
                  <c:v>3.64</c:v>
                </c:pt>
                <c:pt idx="2">
                  <c:v>3.42</c:v>
                </c:pt>
                <c:pt idx="3">
                  <c:v>3.75</c:v>
                </c:pt>
                <c:pt idx="4">
                  <c:v>2.34</c:v>
                </c:pt>
                <c:pt idx="5">
                  <c:v>2.5099999999999998</c:v>
                </c:pt>
                <c:pt idx="6">
                  <c:v>2.74</c:v>
                </c:pt>
                <c:pt idx="7">
                  <c:v>3.35</c:v>
                </c:pt>
                <c:pt idx="8">
                  <c:v>2.64</c:v>
                </c:pt>
                <c:pt idx="9">
                  <c:v>2.65</c:v>
                </c:pt>
                <c:pt idx="10">
                  <c:v>2.68</c:v>
                </c:pt>
                <c:pt idx="11">
                  <c:v>2.96</c:v>
                </c:pt>
                <c:pt idx="12">
                  <c:v>2.93</c:v>
                </c:pt>
                <c:pt idx="13">
                  <c:v>3.71</c:v>
                </c:pt>
                <c:pt idx="14">
                  <c:v>4.38</c:v>
                </c:pt>
              </c:numCache>
            </c:numRef>
          </c:val>
        </c:ser>
        <c:dLbls>
          <c:showVal val="1"/>
        </c:dLbls>
        <c:marker val="1"/>
        <c:axId val="45044480"/>
        <c:axId val="45046400"/>
      </c:lineChart>
      <c:catAx>
        <c:axId val="45044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Ano</a:t>
                </a:r>
              </a:p>
            </c:rich>
          </c:tx>
          <c:layout>
            <c:manualLayout>
              <c:xMode val="edge"/>
              <c:yMode val="edge"/>
              <c:x val="0.50168960298247711"/>
              <c:y val="0.8750012137689955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5046400"/>
        <c:crosses val="autoZero"/>
        <c:auto val="1"/>
        <c:lblAlgn val="ctr"/>
        <c:lblOffset val="100"/>
        <c:tickLblSkip val="1"/>
        <c:tickMarkSkip val="1"/>
      </c:catAx>
      <c:valAx>
        <c:axId val="45046400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50444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9" l="0.78740157499999996" r="0.78740157499999996" t="0.984251969" header="0.49212598499999999" footer="0.49212598499999999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Poupança Pública PIB%</a:t>
            </a:r>
          </a:p>
        </c:rich>
      </c:tx>
      <c:layout>
        <c:manualLayout>
          <c:xMode val="edge"/>
          <c:yMode val="edge"/>
          <c:x val="0.30612295739489892"/>
          <c:y val="3.498547254446141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28573801176195"/>
          <c:y val="0.21282829131214029"/>
          <c:w val="0.83333471735278042"/>
          <c:h val="0.62099213766419015"/>
        </c:manualLayout>
      </c:layout>
      <c:barChart>
        <c:barDir val="col"/>
        <c:grouping val="clustered"/>
        <c:ser>
          <c:idx val="0"/>
          <c:order val="0"/>
          <c:spPr>
            <a:gradFill rotWithShape="0">
              <a:gsLst>
                <a:gs pos="0">
                  <a:srgbClr val="99CC00"/>
                </a:gs>
                <a:gs pos="100000">
                  <a:srgbClr val="99CC00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1" u="none" strike="noStrike" baseline="-2500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Val val="1"/>
          </c:dLbls>
          <c:cat>
            <c:numRef>
              <c:f>'Inv. Público e Poupança Pública'!$A$21:$A$35</c:f>
              <c:numCache>
                <c:formatCode>General</c:formatCode>
                <c:ptCount val="1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</c:numCache>
            </c:numRef>
          </c:cat>
          <c:val>
            <c:numRef>
              <c:f>'Inv. Público e Poupança Pública'!$B$21:$B$35</c:f>
              <c:numCache>
                <c:formatCode>General</c:formatCode>
                <c:ptCount val="15"/>
                <c:pt idx="0">
                  <c:v>-3.61</c:v>
                </c:pt>
                <c:pt idx="1">
                  <c:v>-2.23</c:v>
                </c:pt>
                <c:pt idx="2">
                  <c:v>-2.69</c:v>
                </c:pt>
                <c:pt idx="3">
                  <c:v>-4.18</c:v>
                </c:pt>
                <c:pt idx="4">
                  <c:v>-7.64</c:v>
                </c:pt>
                <c:pt idx="5">
                  <c:v>-1.97</c:v>
                </c:pt>
                <c:pt idx="6">
                  <c:v>-2.02</c:v>
                </c:pt>
                <c:pt idx="7">
                  <c:v>-6.26</c:v>
                </c:pt>
                <c:pt idx="8">
                  <c:v>-1.1499999999999999</c:v>
                </c:pt>
                <c:pt idx="9">
                  <c:v>2.9999999999999805E-2</c:v>
                </c:pt>
                <c:pt idx="10">
                  <c:v>-0.49</c:v>
                </c:pt>
                <c:pt idx="11">
                  <c:v>-0.49</c:v>
                </c:pt>
                <c:pt idx="12">
                  <c:v>0.27</c:v>
                </c:pt>
                <c:pt idx="13">
                  <c:v>1.62</c:v>
                </c:pt>
                <c:pt idx="14">
                  <c:v>1.04</c:v>
                </c:pt>
              </c:numCache>
            </c:numRef>
          </c:val>
        </c:ser>
        <c:dLbls>
          <c:showVal val="1"/>
        </c:dLbls>
        <c:axId val="45066496"/>
        <c:axId val="45224320"/>
      </c:barChart>
      <c:catAx>
        <c:axId val="45066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Ano</a:t>
                </a:r>
              </a:p>
            </c:rich>
          </c:tx>
          <c:layout>
            <c:manualLayout>
              <c:xMode val="edge"/>
              <c:yMode val="edge"/>
              <c:x val="0.5289124430545199"/>
              <c:y val="0.871721357566163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5224320"/>
        <c:crosses val="autoZero"/>
        <c:auto val="1"/>
        <c:lblAlgn val="ctr"/>
        <c:lblOffset val="100"/>
        <c:tickLblSkip val="1"/>
        <c:tickMarkSkip val="1"/>
      </c:catAx>
      <c:valAx>
        <c:axId val="4522432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%</a:t>
                </a:r>
              </a:p>
            </c:rich>
          </c:tx>
          <c:layout>
            <c:manualLayout>
              <c:xMode val="edge"/>
              <c:yMode val="edge"/>
              <c:x val="2.721092954621324E-2"/>
              <c:y val="0.4897966156224598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506649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9" l="0.78740157499999996" r="0.78740157499999996" t="0.984251969" header="0.49212598499999999" footer="0.49212598499999999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Necessidade de Financiamento do Setor Público (Conceito Nominal)</a:t>
            </a:r>
          </a:p>
        </c:rich>
      </c:tx>
      <c:layout>
        <c:manualLayout>
          <c:xMode val="edge"/>
          <c:yMode val="edge"/>
          <c:x val="0.15976347784113193"/>
          <c:y val="5.573759420423324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835249042145594"/>
          <c:y val="0.30409356725146214"/>
          <c:w val="0.86398467432950232"/>
          <c:h val="0.44152046783625742"/>
        </c:manualLayout>
      </c:layout>
      <c:barChart>
        <c:barDir val="col"/>
        <c:grouping val="clustered"/>
        <c:ser>
          <c:idx val="0"/>
          <c:order val="0"/>
          <c:tx>
            <c:strRef>
              <c:f>'NFSP e Dívida Pública PIB%'!$A$1</c:f>
              <c:strCache>
                <c:ptCount val="1"/>
                <c:pt idx="0">
                  <c:v>Necessidade de Financiamento do Setor Público (Conceito Nominal)</c:v>
                </c:pt>
              </c:strCache>
            </c:strRef>
          </c:tx>
          <c:spPr>
            <a:gradFill rotWithShape="0">
              <a:gsLst>
                <a:gs pos="0">
                  <a:srgbClr val="008080"/>
                </a:gs>
                <a:gs pos="100000">
                  <a:srgbClr val="008080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12700">
              <a:solidFill>
                <a:srgbClr val="000000"/>
              </a:solidFill>
              <a:prstDash val="solid"/>
            </a:ln>
            <a:effectLst>
              <a:outerShdw dist="35921" dir="2700000" algn="br">
                <a:srgbClr val="000000"/>
              </a:outerShdw>
            </a:effectLst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-2500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Val val="1"/>
          </c:dLbls>
          <c:cat>
            <c:numRef>
              <c:f>'NFSP e Dívida Pública PIB%'!$A$3:$A$18</c:f>
              <c:numCache>
                <c:formatCode>General</c:formatCode>
                <c:ptCount val="1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</c:numCache>
            </c:numRef>
          </c:cat>
          <c:val>
            <c:numRef>
              <c:f>'NFSP e Dívida Pública PIB%'!$B$3:$B$18</c:f>
              <c:numCache>
                <c:formatCode>General</c:formatCode>
                <c:ptCount val="16"/>
                <c:pt idx="0">
                  <c:v>7.28</c:v>
                </c:pt>
                <c:pt idx="1">
                  <c:v>5.87</c:v>
                </c:pt>
                <c:pt idx="2">
                  <c:v>6.11</c:v>
                </c:pt>
                <c:pt idx="3">
                  <c:v>7.93</c:v>
                </c:pt>
                <c:pt idx="4">
                  <c:v>9.98</c:v>
                </c:pt>
                <c:pt idx="5">
                  <c:v>4.4800000000000004</c:v>
                </c:pt>
                <c:pt idx="6">
                  <c:v>4.76</c:v>
                </c:pt>
                <c:pt idx="7">
                  <c:v>9.61</c:v>
                </c:pt>
                <c:pt idx="8">
                  <c:v>3.79</c:v>
                </c:pt>
                <c:pt idx="9">
                  <c:v>2.62</c:v>
                </c:pt>
                <c:pt idx="10">
                  <c:v>3.17</c:v>
                </c:pt>
                <c:pt idx="11">
                  <c:v>3.45</c:v>
                </c:pt>
                <c:pt idx="12">
                  <c:v>2.66</c:v>
                </c:pt>
                <c:pt idx="13">
                  <c:v>2.09</c:v>
                </c:pt>
                <c:pt idx="14">
                  <c:v>3.34</c:v>
                </c:pt>
                <c:pt idx="15">
                  <c:v>2.57</c:v>
                </c:pt>
              </c:numCache>
            </c:numRef>
          </c:val>
        </c:ser>
        <c:dLbls>
          <c:showVal val="1"/>
        </c:dLbls>
        <c:axId val="16939648"/>
        <c:axId val="45564672"/>
      </c:barChart>
      <c:catAx>
        <c:axId val="16939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Ano</a:t>
                </a:r>
              </a:p>
            </c:rich>
          </c:tx>
          <c:layout>
            <c:manualLayout>
              <c:xMode val="edge"/>
              <c:yMode val="edge"/>
              <c:x val="0.53065134099616862"/>
              <c:y val="0.8888888888888888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5564672"/>
        <c:crosses val="autoZero"/>
        <c:auto val="1"/>
        <c:lblAlgn val="ctr"/>
        <c:lblOffset val="100"/>
        <c:tickLblSkip val="1"/>
        <c:tickMarkSkip val="1"/>
      </c:catAx>
      <c:valAx>
        <c:axId val="4556467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%</a:t>
                </a:r>
              </a:p>
            </c:rich>
          </c:tx>
          <c:layout>
            <c:manualLayout>
              <c:xMode val="edge"/>
              <c:yMode val="edge"/>
              <c:x val="2.8735632183908046E-2"/>
              <c:y val="0.5029239766081871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693964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126" footer="0.49212598500000126"/>
    <c:pageSetup paperSize="9" orientation="landscape" horizontalDpi="300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Dívida Pública PIB%</a:t>
            </a:r>
          </a:p>
        </c:rich>
      </c:tx>
      <c:layout>
        <c:manualLayout>
          <c:xMode val="edge"/>
          <c:yMode val="edge"/>
          <c:x val="0.32906764168190128"/>
          <c:y val="1.49700598802395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90493601462524"/>
          <c:y val="0.15868263473053892"/>
          <c:w val="0.8135283363802559"/>
          <c:h val="0.59880239520958078"/>
        </c:manualLayout>
      </c:layout>
      <c:barChart>
        <c:barDir val="col"/>
        <c:grouping val="clustered"/>
        <c:ser>
          <c:idx val="0"/>
          <c:order val="0"/>
          <c:spPr>
            <a:gradFill rotWithShape="0">
              <a:gsLst>
                <a:gs pos="0">
                  <a:srgbClr val="FF9900"/>
                </a:gs>
                <a:gs pos="100000">
                  <a:srgbClr val="FF9900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12700">
              <a:solidFill>
                <a:srgbClr val="000000"/>
              </a:solidFill>
              <a:prstDash val="solid"/>
            </a:ln>
            <a:effectLst>
              <a:outerShdw dist="35921" dir="2700000" algn="br">
                <a:srgbClr val="000000"/>
              </a:outerShdw>
            </a:effectLst>
          </c:spPr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1" u="none" strike="noStrike" baseline="-2500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Val val="1"/>
          </c:dLbls>
          <c:cat>
            <c:numRef>
              <c:f>[1]Plan1!$A$3:$A$18</c:f>
              <c:numCache>
                <c:formatCode>General</c:formatCode>
                <c:ptCount val="16"/>
                <c:pt idx="0">
                  <c:v>34912</c:v>
                </c:pt>
                <c:pt idx="1">
                  <c:v>35278</c:v>
                </c:pt>
                <c:pt idx="2">
                  <c:v>35643</c:v>
                </c:pt>
                <c:pt idx="3">
                  <c:v>36008</c:v>
                </c:pt>
                <c:pt idx="4">
                  <c:v>36373</c:v>
                </c:pt>
                <c:pt idx="5">
                  <c:v>36739</c:v>
                </c:pt>
                <c:pt idx="6">
                  <c:v>37104</c:v>
                </c:pt>
                <c:pt idx="7">
                  <c:v>37469</c:v>
                </c:pt>
                <c:pt idx="8">
                  <c:v>37834</c:v>
                </c:pt>
                <c:pt idx="9">
                  <c:v>38200</c:v>
                </c:pt>
                <c:pt idx="10">
                  <c:v>38565</c:v>
                </c:pt>
                <c:pt idx="11">
                  <c:v>38930</c:v>
                </c:pt>
                <c:pt idx="12">
                  <c:v>39295</c:v>
                </c:pt>
                <c:pt idx="13">
                  <c:v>39661</c:v>
                </c:pt>
                <c:pt idx="14">
                  <c:v>40026</c:v>
                </c:pt>
                <c:pt idx="15">
                  <c:v>40391</c:v>
                </c:pt>
              </c:numCache>
            </c:numRef>
          </c:cat>
          <c:val>
            <c:numRef>
              <c:f>[1]Plan1!$B$3:$B$18</c:f>
              <c:numCache>
                <c:formatCode>General</c:formatCode>
                <c:ptCount val="16"/>
                <c:pt idx="0">
                  <c:v>0.29099999999999998</c:v>
                </c:pt>
                <c:pt idx="1">
                  <c:v>0.30299999999999999</c:v>
                </c:pt>
                <c:pt idx="2">
                  <c:v>0.29699999999999999</c:v>
                </c:pt>
                <c:pt idx="3">
                  <c:v>0.35799999999999998</c:v>
                </c:pt>
                <c:pt idx="4">
                  <c:v>0.46600000000000003</c:v>
                </c:pt>
                <c:pt idx="5">
                  <c:v>0.44700000000000001</c:v>
                </c:pt>
                <c:pt idx="6">
                  <c:v>0.49299999999999999</c:v>
                </c:pt>
                <c:pt idx="7">
                  <c:v>0.52100000000000002</c:v>
                </c:pt>
                <c:pt idx="8">
                  <c:v>0.53800000000000003</c:v>
                </c:pt>
                <c:pt idx="9">
                  <c:v>0.48599999999999999</c:v>
                </c:pt>
                <c:pt idx="10">
                  <c:v>0.48399999999999999</c:v>
                </c:pt>
                <c:pt idx="11">
                  <c:v>0.46200000000000002</c:v>
                </c:pt>
                <c:pt idx="12">
                  <c:v>0.44</c:v>
                </c:pt>
                <c:pt idx="13">
                  <c:v>0.41799999999999998</c:v>
                </c:pt>
                <c:pt idx="14">
                  <c:v>0.44</c:v>
                </c:pt>
                <c:pt idx="15">
                  <c:v>0.40799999999999997</c:v>
                </c:pt>
              </c:numCache>
            </c:numRef>
          </c:val>
        </c:ser>
        <c:dLbls>
          <c:showVal val="1"/>
        </c:dLbls>
        <c:axId val="45627264"/>
        <c:axId val="45629440"/>
      </c:barChart>
      <c:catAx>
        <c:axId val="45627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Ano</a:t>
                </a:r>
              </a:p>
            </c:rich>
          </c:tx>
          <c:layout>
            <c:manualLayout>
              <c:xMode val="edge"/>
              <c:yMode val="edge"/>
              <c:x val="0.53564899451553927"/>
              <c:y val="0.87425149700598803"/>
            </c:manualLayout>
          </c:layout>
          <c:spPr>
            <a:noFill/>
            <a:ln w="25400">
              <a:noFill/>
            </a:ln>
          </c:spPr>
        </c:title>
        <c:numFmt formatCode="yy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5629440"/>
        <c:crosses val="autoZero"/>
        <c:auto val="1"/>
        <c:lblAlgn val="ctr"/>
        <c:lblOffset val="100"/>
        <c:tickLblSkip val="1"/>
        <c:tickMarkSkip val="1"/>
      </c:catAx>
      <c:valAx>
        <c:axId val="4562944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%</a:t>
                </a:r>
              </a:p>
            </c:rich>
          </c:tx>
          <c:layout>
            <c:manualLayout>
              <c:xMode val="edge"/>
              <c:yMode val="edge"/>
              <c:x val="9.7656988488870351E-3"/>
              <c:y val="0.38889025099407487"/>
            </c:manualLayout>
          </c:layout>
          <c:spPr>
            <a:noFill/>
            <a:ln w="25400">
              <a:noFill/>
            </a:ln>
          </c:spPr>
        </c:title>
        <c:numFmt formatCode="0%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562726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126" footer="0.49212598500000126"/>
    <c:pageSetup paperSize="9" orientation="landscape" horizontalDpi="300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Necessidade de Financiamento do Setor Público (Conceito Primário)</a:t>
            </a:r>
          </a:p>
        </c:rich>
      </c:tx>
      <c:layout>
        <c:manualLayout>
          <c:xMode val="edge"/>
          <c:yMode val="edge"/>
          <c:x val="0.15895361788263551"/>
          <c:y val="1.960811502335792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623616236162367"/>
          <c:y val="0.26415094339622641"/>
          <c:w val="0.85055350553505538"/>
          <c:h val="0.60062893081761004"/>
        </c:manualLayout>
      </c:layout>
      <c:barChart>
        <c:barDir val="col"/>
        <c:grouping val="clustered"/>
        <c:ser>
          <c:idx val="0"/>
          <c:order val="0"/>
          <c:spPr>
            <a:gradFill rotWithShape="0">
              <a:gsLst>
                <a:gs pos="0">
                  <a:srgbClr val="FFFF00"/>
                </a:gs>
                <a:gs pos="100000">
                  <a:srgbClr val="FFFF00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12700">
              <a:solidFill>
                <a:srgbClr val="000000"/>
              </a:solidFill>
              <a:prstDash val="solid"/>
            </a:ln>
            <a:effectLst>
              <a:outerShdw dist="35921" dir="2700000" algn="br">
                <a:srgbClr val="000000"/>
              </a:outerShdw>
            </a:effectLst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25" b="1" i="0" u="none" strike="noStrike" baseline="-2500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Val val="1"/>
          </c:dLbls>
          <c:cat>
            <c:numRef>
              <c:f>[2]Plan1!$A$3:$A$18</c:f>
              <c:numCache>
                <c:formatCode>General</c:formatCode>
                <c:ptCount val="16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</c:numCache>
            </c:numRef>
          </c:cat>
          <c:val>
            <c:numRef>
              <c:f>[2]Plan1!$B$3:$B$18</c:f>
              <c:numCache>
                <c:formatCode>General</c:formatCode>
                <c:ptCount val="16"/>
                <c:pt idx="0">
                  <c:v>-0.26</c:v>
                </c:pt>
                <c:pt idx="1">
                  <c:v>0.1</c:v>
                </c:pt>
                <c:pt idx="2">
                  <c:v>0.96</c:v>
                </c:pt>
                <c:pt idx="3">
                  <c:v>-0.02</c:v>
                </c:pt>
                <c:pt idx="4">
                  <c:v>-3.23</c:v>
                </c:pt>
                <c:pt idx="5">
                  <c:v>-3.47</c:v>
                </c:pt>
                <c:pt idx="6">
                  <c:v>-3.38</c:v>
                </c:pt>
                <c:pt idx="7">
                  <c:v>-3.21</c:v>
                </c:pt>
                <c:pt idx="8">
                  <c:v>-3.34</c:v>
                </c:pt>
                <c:pt idx="9">
                  <c:v>-3.81</c:v>
                </c:pt>
                <c:pt idx="10">
                  <c:v>-3.93</c:v>
                </c:pt>
                <c:pt idx="11">
                  <c:v>-3.24</c:v>
                </c:pt>
                <c:pt idx="12">
                  <c:v>-3.46</c:v>
                </c:pt>
                <c:pt idx="13">
                  <c:v>-3.69</c:v>
                </c:pt>
                <c:pt idx="14">
                  <c:v>-2.2999999999999998</c:v>
                </c:pt>
                <c:pt idx="15">
                  <c:v>-2.79</c:v>
                </c:pt>
              </c:numCache>
            </c:numRef>
          </c:val>
        </c:ser>
        <c:dLbls>
          <c:showVal val="1"/>
        </c:dLbls>
        <c:axId val="45674496"/>
        <c:axId val="45676416"/>
      </c:barChart>
      <c:catAx>
        <c:axId val="45674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Ano</a:t>
                </a:r>
              </a:p>
            </c:rich>
          </c:tx>
          <c:layout>
            <c:manualLayout>
              <c:xMode val="edge"/>
              <c:yMode val="edge"/>
              <c:x val="0.48088541515336414"/>
              <c:y val="0.9084996450915333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5676416"/>
        <c:crosses val="autoZero"/>
        <c:auto val="1"/>
        <c:lblAlgn val="ctr"/>
        <c:lblOffset val="100"/>
        <c:tickLblSkip val="1"/>
        <c:tickMarkSkip val="1"/>
      </c:catAx>
      <c:valAx>
        <c:axId val="4567641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1.4760147601476014E-2"/>
              <c:y val="0.5440251572327043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4567449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126" footer="0.49212598500000126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3</xdr:row>
      <xdr:rowOff>19050</xdr:rowOff>
    </xdr:from>
    <xdr:to>
      <xdr:col>14</xdr:col>
      <xdr:colOff>533400</xdr:colOff>
      <xdr:row>31</xdr:row>
      <xdr:rowOff>47625</xdr:rowOff>
    </xdr:to>
    <xdr:graphicFrame macro="">
      <xdr:nvGraphicFramePr>
        <xdr:cNvPr id="204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95250</xdr:colOff>
      <xdr:row>21</xdr:row>
      <xdr:rowOff>152400</xdr:rowOff>
    </xdr:from>
    <xdr:to>
      <xdr:col>8</xdr:col>
      <xdr:colOff>400050</xdr:colOff>
      <xdr:row>38</xdr:row>
      <xdr:rowOff>47625</xdr:rowOff>
    </xdr:to>
    <xdr:graphicFrame macro="">
      <xdr:nvGraphicFramePr>
        <xdr:cNvPr id="205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11</xdr:col>
      <xdr:colOff>0</xdr:colOff>
      <xdr:row>17</xdr:row>
      <xdr:rowOff>180975</xdr:rowOff>
    </xdr:to>
    <xdr:graphicFrame macro="">
      <xdr:nvGraphicFramePr>
        <xdr:cNvPr id="102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600075</xdr:colOff>
      <xdr:row>19</xdr:row>
      <xdr:rowOff>123825</xdr:rowOff>
    </xdr:from>
    <xdr:to>
      <xdr:col>10</xdr:col>
      <xdr:colOff>600075</xdr:colOff>
      <xdr:row>34</xdr:row>
      <xdr:rowOff>47625</xdr:rowOff>
    </xdr:to>
    <xdr:graphicFrame macro="">
      <xdr:nvGraphicFramePr>
        <xdr:cNvPr id="102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38</xdr:row>
      <xdr:rowOff>0</xdr:rowOff>
    </xdr:from>
    <xdr:to>
      <xdr:col>10</xdr:col>
      <xdr:colOff>295275</xdr:colOff>
      <xdr:row>53</xdr:row>
      <xdr:rowOff>104775</xdr:rowOff>
    </xdr:to>
    <xdr:graphicFrame macro="">
      <xdr:nvGraphicFramePr>
        <xdr:cNvPr id="102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21</xdr:row>
      <xdr:rowOff>142875</xdr:rowOff>
    </xdr:from>
    <xdr:to>
      <xdr:col>10</xdr:col>
      <xdr:colOff>457200</xdr:colOff>
      <xdr:row>36</xdr:row>
      <xdr:rowOff>57150</xdr:rowOff>
    </xdr:to>
    <xdr:graphicFrame macro="">
      <xdr:nvGraphicFramePr>
        <xdr:cNvPr id="819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1</xdr:row>
      <xdr:rowOff>123825</xdr:rowOff>
    </xdr:from>
    <xdr:to>
      <xdr:col>11</xdr:col>
      <xdr:colOff>219075</xdr:colOff>
      <xdr:row>19</xdr:row>
      <xdr:rowOff>238125</xdr:rowOff>
    </xdr:to>
    <xdr:graphicFrame macro="">
      <xdr:nvGraphicFramePr>
        <xdr:cNvPr id="1536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85725</xdr:colOff>
      <xdr:row>19</xdr:row>
      <xdr:rowOff>0</xdr:rowOff>
    </xdr:from>
    <xdr:to>
      <xdr:col>11</xdr:col>
      <xdr:colOff>200025</xdr:colOff>
      <xdr:row>38</xdr:row>
      <xdr:rowOff>28575</xdr:rowOff>
    </xdr:to>
    <xdr:graphicFrame macro="">
      <xdr:nvGraphicFramePr>
        <xdr:cNvPr id="1536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10</xdr:col>
      <xdr:colOff>95250</xdr:colOff>
      <xdr:row>18</xdr:row>
      <xdr:rowOff>19050</xdr:rowOff>
    </xdr:to>
    <xdr:graphicFrame macro="">
      <xdr:nvGraphicFramePr>
        <xdr:cNvPr id="1126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9525</xdr:colOff>
      <xdr:row>1</xdr:row>
      <xdr:rowOff>9525</xdr:rowOff>
    </xdr:from>
    <xdr:to>
      <xdr:col>21</xdr:col>
      <xdr:colOff>342900</xdr:colOff>
      <xdr:row>17</xdr:row>
      <xdr:rowOff>142875</xdr:rowOff>
    </xdr:to>
    <xdr:graphicFrame macro="">
      <xdr:nvGraphicFramePr>
        <xdr:cNvPr id="1126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21</xdr:row>
      <xdr:rowOff>0</xdr:rowOff>
    </xdr:from>
    <xdr:to>
      <xdr:col>10</xdr:col>
      <xdr:colOff>285750</xdr:colOff>
      <xdr:row>36</xdr:row>
      <xdr:rowOff>171450</xdr:rowOff>
    </xdr:to>
    <xdr:graphicFrame macro="">
      <xdr:nvGraphicFramePr>
        <xdr:cNvPr id="1126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PESQUISA\DADOS%2031.03\Divida%20P&#250;blica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PESQUISA\DADOS%2031.03\NFSP%20(prim&#225;rio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1"/>
      <sheetName val="Plan2"/>
      <sheetName val="Plan3"/>
    </sheetNames>
    <sheetDataSet>
      <sheetData sheetId="0">
        <row r="3">
          <cell r="A3">
            <v>34912</v>
          </cell>
          <cell r="B3">
            <v>0.29099999999999998</v>
          </cell>
        </row>
        <row r="4">
          <cell r="A4">
            <v>35278</v>
          </cell>
          <cell r="B4">
            <v>0.30299999999999999</v>
          </cell>
        </row>
        <row r="5">
          <cell r="A5">
            <v>35643</v>
          </cell>
          <cell r="B5">
            <v>0.29699999999999999</v>
          </cell>
        </row>
        <row r="6">
          <cell r="A6">
            <v>36008</v>
          </cell>
          <cell r="B6">
            <v>0.35799999999999998</v>
          </cell>
        </row>
        <row r="7">
          <cell r="A7">
            <v>36373</v>
          </cell>
          <cell r="B7">
            <v>0.46600000000000003</v>
          </cell>
        </row>
        <row r="8">
          <cell r="A8">
            <v>36739</v>
          </cell>
          <cell r="B8">
            <v>0.44700000000000001</v>
          </cell>
        </row>
        <row r="9">
          <cell r="A9">
            <v>37104</v>
          </cell>
          <cell r="B9">
            <v>0.49299999999999999</v>
          </cell>
        </row>
        <row r="10">
          <cell r="A10">
            <v>37469</v>
          </cell>
          <cell r="B10">
            <v>0.52100000000000002</v>
          </cell>
        </row>
        <row r="11">
          <cell r="A11">
            <v>37834</v>
          </cell>
          <cell r="B11">
            <v>0.53800000000000003</v>
          </cell>
        </row>
        <row r="12">
          <cell r="A12">
            <v>38200</v>
          </cell>
          <cell r="B12">
            <v>0.48599999999999999</v>
          </cell>
        </row>
        <row r="13">
          <cell r="A13">
            <v>38565</v>
          </cell>
          <cell r="B13">
            <v>0.48399999999999999</v>
          </cell>
        </row>
        <row r="14">
          <cell r="A14">
            <v>38930</v>
          </cell>
          <cell r="B14">
            <v>0.46200000000000002</v>
          </cell>
        </row>
        <row r="15">
          <cell r="A15">
            <v>39295</v>
          </cell>
          <cell r="B15">
            <v>0.44</v>
          </cell>
        </row>
        <row r="16">
          <cell r="A16">
            <v>39661</v>
          </cell>
          <cell r="B16">
            <v>0.41799999999999998</v>
          </cell>
        </row>
        <row r="17">
          <cell r="A17">
            <v>40026</v>
          </cell>
          <cell r="B17">
            <v>0.44</v>
          </cell>
        </row>
        <row r="18">
          <cell r="A18">
            <v>40391</v>
          </cell>
          <cell r="B18">
            <v>0.40799999999999997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lan1"/>
      <sheetName val="Plan2"/>
      <sheetName val="Plan3"/>
    </sheetNames>
    <sheetDataSet>
      <sheetData sheetId="0">
        <row r="3">
          <cell r="A3">
            <v>1995</v>
          </cell>
          <cell r="B3">
            <v>-0.26</v>
          </cell>
        </row>
        <row r="4">
          <cell r="A4">
            <v>1996</v>
          </cell>
          <cell r="B4">
            <v>0.1</v>
          </cell>
        </row>
        <row r="5">
          <cell r="A5">
            <v>1997</v>
          </cell>
          <cell r="B5">
            <v>0.96</v>
          </cell>
        </row>
        <row r="6">
          <cell r="A6">
            <v>1998</v>
          </cell>
          <cell r="B6">
            <v>-0.02</v>
          </cell>
        </row>
        <row r="7">
          <cell r="A7">
            <v>1999</v>
          </cell>
          <cell r="B7">
            <v>-3.23</v>
          </cell>
        </row>
        <row r="8">
          <cell r="A8">
            <v>2000</v>
          </cell>
          <cell r="B8">
            <v>-3.47</v>
          </cell>
        </row>
        <row r="9">
          <cell r="A9">
            <v>2001</v>
          </cell>
          <cell r="B9">
            <v>-3.38</v>
          </cell>
        </row>
        <row r="10">
          <cell r="A10">
            <v>2002</v>
          </cell>
          <cell r="B10">
            <v>-3.21</v>
          </cell>
        </row>
        <row r="11">
          <cell r="A11">
            <v>2003</v>
          </cell>
          <cell r="B11">
            <v>-3.34</v>
          </cell>
        </row>
        <row r="12">
          <cell r="A12">
            <v>2004</v>
          </cell>
          <cell r="B12">
            <v>-3.81</v>
          </cell>
        </row>
        <row r="13">
          <cell r="A13">
            <v>2005</v>
          </cell>
          <cell r="B13">
            <v>-3.93</v>
          </cell>
        </row>
        <row r="14">
          <cell r="A14">
            <v>2006</v>
          </cell>
          <cell r="B14">
            <v>-3.24</v>
          </cell>
        </row>
        <row r="15">
          <cell r="A15">
            <v>2007</v>
          </cell>
          <cell r="B15">
            <v>-3.46</v>
          </cell>
        </row>
        <row r="16">
          <cell r="A16">
            <v>2008</v>
          </cell>
          <cell r="B16">
            <v>-3.69</v>
          </cell>
        </row>
        <row r="17">
          <cell r="A17">
            <v>2009</v>
          </cell>
          <cell r="B17">
            <v>-2.2999999999999998</v>
          </cell>
        </row>
        <row r="18">
          <cell r="A18">
            <v>2010</v>
          </cell>
          <cell r="B18">
            <v>-2.79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36"/>
  <sheetViews>
    <sheetView topLeftCell="A16" workbookViewId="0">
      <selection activeCell="Q26" sqref="Q26"/>
    </sheetView>
  </sheetViews>
  <sheetFormatPr defaultRowHeight="15"/>
  <cols>
    <col min="1" max="1" width="10.7109375" bestFit="1" customWidth="1"/>
    <col min="2" max="2" width="22.85546875" bestFit="1" customWidth="1"/>
    <col min="3" max="3" width="26.140625" bestFit="1" customWidth="1"/>
  </cols>
  <sheetData>
    <row r="2" spans="1:2" ht="21">
      <c r="A2" s="3" t="s">
        <v>0</v>
      </c>
      <c r="B2" s="3" t="s">
        <v>1</v>
      </c>
    </row>
    <row r="3" spans="1:2">
      <c r="A3" s="1">
        <v>1980</v>
      </c>
      <c r="B3" s="1">
        <v>9.23</v>
      </c>
    </row>
    <row r="4" spans="1:2">
      <c r="A4" s="2">
        <v>1981</v>
      </c>
      <c r="B4" s="2">
        <v>-4.25</v>
      </c>
    </row>
    <row r="5" spans="1:2">
      <c r="A5" s="2">
        <v>1982</v>
      </c>
      <c r="B5" s="2">
        <v>0.83</v>
      </c>
    </row>
    <row r="6" spans="1:2">
      <c r="A6" s="2">
        <v>1983</v>
      </c>
      <c r="B6" s="2">
        <v>-2.93</v>
      </c>
    </row>
    <row r="7" spans="1:2">
      <c r="A7" s="2">
        <v>1984</v>
      </c>
      <c r="B7" s="2">
        <v>5.4</v>
      </c>
    </row>
    <row r="8" spans="1:2">
      <c r="A8" s="2">
        <v>1985</v>
      </c>
      <c r="B8" s="2">
        <v>7.85</v>
      </c>
    </row>
    <row r="9" spans="1:2">
      <c r="A9" s="2">
        <v>1986</v>
      </c>
      <c r="B9" s="2">
        <v>7.49</v>
      </c>
    </row>
    <row r="10" spans="1:2">
      <c r="A10" s="2">
        <v>1987</v>
      </c>
      <c r="B10" s="2">
        <v>3.53</v>
      </c>
    </row>
    <row r="11" spans="1:2">
      <c r="A11" s="2">
        <v>1988</v>
      </c>
      <c r="B11" s="2">
        <v>-0.06</v>
      </c>
    </row>
    <row r="12" spans="1:2">
      <c r="A12" s="2">
        <v>1989</v>
      </c>
      <c r="B12" s="2">
        <v>3.16</v>
      </c>
    </row>
    <row r="13" spans="1:2">
      <c r="A13" s="2">
        <v>1990</v>
      </c>
      <c r="B13" s="2">
        <v>-4.3499999999999996</v>
      </c>
    </row>
    <row r="14" spans="1:2">
      <c r="A14" s="2">
        <v>1991</v>
      </c>
      <c r="B14" s="2">
        <v>1.03</v>
      </c>
    </row>
    <row r="15" spans="1:2">
      <c r="A15" s="2">
        <v>1992</v>
      </c>
      <c r="B15" s="2">
        <v>-0.54</v>
      </c>
    </row>
    <row r="16" spans="1:2">
      <c r="A16" s="2">
        <v>1993</v>
      </c>
      <c r="B16" s="2">
        <v>4.92</v>
      </c>
    </row>
    <row r="17" spans="1:2">
      <c r="A17" s="2">
        <v>1994</v>
      </c>
      <c r="B17" s="2">
        <v>5.85</v>
      </c>
    </row>
    <row r="18" spans="1:2">
      <c r="A18" s="26">
        <v>1995</v>
      </c>
      <c r="B18" s="26">
        <v>4.22</v>
      </c>
    </row>
    <row r="19" spans="1:2">
      <c r="A19" s="26">
        <v>1996</v>
      </c>
      <c r="B19" s="26">
        <v>2.15</v>
      </c>
    </row>
    <row r="20" spans="1:2">
      <c r="A20" s="26">
        <v>1997</v>
      </c>
      <c r="B20" s="26">
        <v>3.38</v>
      </c>
    </row>
    <row r="21" spans="1:2">
      <c r="A21" s="26">
        <v>1998</v>
      </c>
      <c r="B21" s="26">
        <v>0.04</v>
      </c>
    </row>
    <row r="22" spans="1:2">
      <c r="A22" s="26">
        <v>1999</v>
      </c>
      <c r="B22" s="26">
        <v>0.25</v>
      </c>
    </row>
    <row r="23" spans="1:2">
      <c r="A23" s="26">
        <v>2000</v>
      </c>
      <c r="B23" s="26">
        <v>4.3099999999999996</v>
      </c>
    </row>
    <row r="24" spans="1:2">
      <c r="A24" s="26">
        <v>2001</v>
      </c>
      <c r="B24" s="26">
        <v>1.31</v>
      </c>
    </row>
    <row r="25" spans="1:2">
      <c r="A25" s="26">
        <v>2002</v>
      </c>
      <c r="B25" s="26">
        <v>2.66</v>
      </c>
    </row>
    <row r="26" spans="1:2">
      <c r="A26" s="26">
        <v>2003</v>
      </c>
      <c r="B26" s="26">
        <v>1.1499999999999999</v>
      </c>
    </row>
    <row r="27" spans="1:2">
      <c r="A27" s="26">
        <v>2004</v>
      </c>
      <c r="B27" s="26">
        <v>5.71</v>
      </c>
    </row>
    <row r="28" spans="1:2">
      <c r="A28" s="26">
        <v>2005</v>
      </c>
      <c r="B28" s="26">
        <v>3.16</v>
      </c>
    </row>
    <row r="29" spans="1:2">
      <c r="A29" s="26">
        <v>2006</v>
      </c>
      <c r="B29" s="26">
        <v>3.96</v>
      </c>
    </row>
    <row r="30" spans="1:2">
      <c r="A30" s="26">
        <v>2007</v>
      </c>
      <c r="B30" s="26">
        <v>6.09</v>
      </c>
    </row>
    <row r="31" spans="1:2">
      <c r="A31" s="26">
        <v>2008</v>
      </c>
      <c r="B31" s="26">
        <v>5.16</v>
      </c>
    </row>
    <row r="32" spans="1:2">
      <c r="A32" s="26">
        <v>2009</v>
      </c>
      <c r="B32" s="26">
        <v>-0.64</v>
      </c>
    </row>
    <row r="33" spans="1:3">
      <c r="A33" s="27">
        <v>2010</v>
      </c>
      <c r="B33" s="27">
        <v>7.49</v>
      </c>
    </row>
    <row r="34" spans="1:3">
      <c r="A34" s="4" t="s">
        <v>3</v>
      </c>
    </row>
    <row r="36" spans="1:3">
      <c r="C36" s="4"/>
    </row>
  </sheetData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N53"/>
  <sheetViews>
    <sheetView topLeftCell="E11" workbookViewId="0">
      <selection activeCell="L24" sqref="L24"/>
    </sheetView>
  </sheetViews>
  <sheetFormatPr defaultRowHeight="15"/>
  <cols>
    <col min="1" max="1" width="4.7109375" customWidth="1"/>
    <col min="2" max="2" width="44.5703125" bestFit="1" customWidth="1"/>
  </cols>
  <sheetData>
    <row r="3" spans="1:3">
      <c r="A3" s="15" t="s">
        <v>2</v>
      </c>
      <c r="B3" s="16" t="s">
        <v>17</v>
      </c>
      <c r="C3" s="5"/>
    </row>
    <row r="4" spans="1:3">
      <c r="A4" s="18">
        <v>1995</v>
      </c>
      <c r="B4" s="19">
        <v>0.14860000000000001</v>
      </c>
      <c r="C4" s="6"/>
    </row>
    <row r="5" spans="1:3">
      <c r="A5" s="18">
        <v>1996</v>
      </c>
      <c r="B5" s="19">
        <v>0.153</v>
      </c>
    </row>
    <row r="6" spans="1:3">
      <c r="A6" s="18">
        <v>1997</v>
      </c>
      <c r="B6" s="19">
        <v>0.15279999999999999</v>
      </c>
    </row>
    <row r="7" spans="1:3">
      <c r="A7" s="18">
        <v>1998</v>
      </c>
      <c r="B7" s="19">
        <v>0.14369999999999999</v>
      </c>
    </row>
    <row r="8" spans="1:3">
      <c r="A8" s="18">
        <v>1999</v>
      </c>
      <c r="B8" s="19">
        <v>0.1605</v>
      </c>
    </row>
    <row r="9" spans="1:3">
      <c r="A9" s="18">
        <v>2000</v>
      </c>
      <c r="B9" s="19">
        <v>0.16969999999999999</v>
      </c>
    </row>
    <row r="10" spans="1:3">
      <c r="A10" s="18">
        <v>2001</v>
      </c>
      <c r="B10" s="19">
        <v>0.18229999999999999</v>
      </c>
    </row>
    <row r="11" spans="1:3">
      <c r="A11" s="18">
        <v>2002</v>
      </c>
      <c r="B11" s="19">
        <v>0.18290000000000001</v>
      </c>
    </row>
    <row r="12" spans="1:3">
      <c r="A12" s="18">
        <v>2003</v>
      </c>
      <c r="B12" s="19">
        <v>0.17319999999999999</v>
      </c>
    </row>
    <row r="13" spans="1:3">
      <c r="A13" s="18">
        <v>2004</v>
      </c>
      <c r="B13" s="19">
        <v>0.18679999999999999</v>
      </c>
    </row>
    <row r="14" spans="1:3">
      <c r="A14" s="18">
        <v>2005</v>
      </c>
      <c r="B14" s="19">
        <v>0.193</v>
      </c>
    </row>
    <row r="15" spans="1:3">
      <c r="A15" s="18">
        <v>2006</v>
      </c>
      <c r="B15" s="19">
        <v>0.19259999999999999</v>
      </c>
    </row>
    <row r="16" spans="1:3">
      <c r="A16" s="18">
        <v>2007</v>
      </c>
      <c r="B16" s="19">
        <v>0.1993</v>
      </c>
    </row>
    <row r="17" spans="1:14">
      <c r="A17" s="18">
        <v>2008</v>
      </c>
      <c r="B17" s="19">
        <v>0.20480000000000001</v>
      </c>
      <c r="M17" s="12"/>
      <c r="N17" s="12"/>
    </row>
    <row r="18" spans="1:14">
      <c r="A18" t="s">
        <v>3</v>
      </c>
      <c r="M18" s="7"/>
      <c r="N18" s="13"/>
    </row>
    <row r="19" spans="1:14">
      <c r="M19" s="7"/>
      <c r="N19" s="13"/>
    </row>
    <row r="20" spans="1:14">
      <c r="M20" s="7"/>
      <c r="N20" s="13"/>
    </row>
    <row r="21" spans="1:14" ht="15.75" thickBot="1">
      <c r="A21" s="15" t="s">
        <v>2</v>
      </c>
      <c r="B21" s="16" t="s">
        <v>18</v>
      </c>
      <c r="M21" s="14"/>
      <c r="N21" s="13"/>
    </row>
    <row r="22" spans="1:14" ht="15.75" thickBot="1">
      <c r="A22" s="17">
        <v>1995</v>
      </c>
      <c r="B22" s="25">
        <v>0.28439999999999999</v>
      </c>
      <c r="M22" s="14"/>
      <c r="N22" s="13"/>
    </row>
    <row r="23" spans="1:14" ht="15.75" thickBot="1">
      <c r="A23" s="17">
        <v>1996</v>
      </c>
      <c r="B23" s="25">
        <v>0.2863</v>
      </c>
      <c r="M23" s="14"/>
      <c r="N23" s="13"/>
    </row>
    <row r="24" spans="1:14" ht="15.75" thickBot="1">
      <c r="A24" s="17">
        <v>1997</v>
      </c>
      <c r="B24" s="25">
        <v>0.2858</v>
      </c>
      <c r="M24" s="14"/>
    </row>
    <row r="25" spans="1:14" ht="15.75" thickBot="1">
      <c r="A25" s="17">
        <v>1998</v>
      </c>
      <c r="B25" s="25">
        <v>0.29330000000000001</v>
      </c>
      <c r="M25" s="14"/>
    </row>
    <row r="26" spans="1:14" ht="15.75" thickBot="1">
      <c r="A26" s="17">
        <v>1999</v>
      </c>
      <c r="B26" s="25">
        <v>0.31069999999999998</v>
      </c>
      <c r="M26" s="14"/>
    </row>
    <row r="27" spans="1:14" ht="15.75" thickBot="1">
      <c r="A27" s="17">
        <v>2000</v>
      </c>
      <c r="B27" s="25">
        <v>0.30359999999999998</v>
      </c>
      <c r="M27" s="14"/>
    </row>
    <row r="28" spans="1:14" ht="15.75" thickBot="1">
      <c r="A28" s="17">
        <v>2001</v>
      </c>
      <c r="B28" s="25">
        <v>0.31869999999999998</v>
      </c>
      <c r="M28" s="14"/>
    </row>
    <row r="29" spans="1:14" ht="15.75" thickBot="1">
      <c r="A29" s="17">
        <v>2002</v>
      </c>
      <c r="B29" s="25">
        <v>0.32350000000000001</v>
      </c>
      <c r="M29" s="14"/>
    </row>
    <row r="30" spans="1:14" ht="15.75" thickBot="1">
      <c r="A30" s="17">
        <v>2003</v>
      </c>
      <c r="B30" s="25">
        <v>0.31900000000000001</v>
      </c>
      <c r="M30" s="14"/>
    </row>
    <row r="31" spans="1:14" ht="15.75" thickBot="1">
      <c r="A31" s="17">
        <v>2004</v>
      </c>
      <c r="B31" s="25">
        <v>0.32819999999999999</v>
      </c>
      <c r="M31" s="14"/>
    </row>
    <row r="32" spans="1:14" ht="15.75" thickBot="1">
      <c r="A32" s="17">
        <v>2005</v>
      </c>
      <c r="B32" s="25">
        <v>0.33829999999999999</v>
      </c>
      <c r="M32" s="14"/>
    </row>
    <row r="33" spans="1:13" ht="15.75" thickBot="1">
      <c r="A33" s="17">
        <v>2006</v>
      </c>
      <c r="B33" s="25">
        <v>0.3412</v>
      </c>
      <c r="M33" s="14"/>
    </row>
    <row r="34" spans="1:13" ht="15.75" thickBot="1">
      <c r="A34" s="17">
        <v>2007</v>
      </c>
      <c r="B34" s="25">
        <v>0.34710000000000002</v>
      </c>
      <c r="M34" s="14"/>
    </row>
    <row r="35" spans="1:13" ht="15.75" thickBot="1">
      <c r="A35" s="17">
        <v>2008</v>
      </c>
      <c r="B35" s="25">
        <v>0.34860000000000002</v>
      </c>
      <c r="M35" s="14"/>
    </row>
    <row r="36" spans="1:13">
      <c r="A36" t="s">
        <v>3</v>
      </c>
    </row>
    <row r="39" spans="1:13">
      <c r="A39" s="15" t="s">
        <v>2</v>
      </c>
      <c r="B39" s="16" t="s">
        <v>19</v>
      </c>
    </row>
    <row r="40" spans="1:13">
      <c r="A40" s="17">
        <v>1995</v>
      </c>
      <c r="B40" s="20">
        <f t="shared" ref="B40:B53" si="0">B22-B4</f>
        <v>0.13579999999999998</v>
      </c>
    </row>
    <row r="41" spans="1:13">
      <c r="A41" s="17">
        <v>1996</v>
      </c>
      <c r="B41" s="20">
        <f t="shared" si="0"/>
        <v>0.1333</v>
      </c>
    </row>
    <row r="42" spans="1:13">
      <c r="A42" s="17">
        <v>1997</v>
      </c>
      <c r="B42" s="20">
        <f t="shared" si="0"/>
        <v>0.13300000000000001</v>
      </c>
    </row>
    <row r="43" spans="1:13">
      <c r="A43" s="17">
        <v>1998</v>
      </c>
      <c r="B43" s="20">
        <f t="shared" si="0"/>
        <v>0.14960000000000001</v>
      </c>
    </row>
    <row r="44" spans="1:13">
      <c r="A44" s="17">
        <v>1999</v>
      </c>
      <c r="B44" s="20">
        <f t="shared" si="0"/>
        <v>0.15019999999999997</v>
      </c>
    </row>
    <row r="45" spans="1:13">
      <c r="A45" s="17">
        <v>2000</v>
      </c>
      <c r="B45" s="20">
        <f t="shared" si="0"/>
        <v>0.13389999999999999</v>
      </c>
    </row>
    <row r="46" spans="1:13">
      <c r="A46" s="17">
        <v>2001</v>
      </c>
      <c r="B46" s="20">
        <f t="shared" si="0"/>
        <v>0.13639999999999999</v>
      </c>
    </row>
    <row r="47" spans="1:13">
      <c r="A47" s="17">
        <v>2002</v>
      </c>
      <c r="B47" s="20">
        <f t="shared" si="0"/>
        <v>0.1406</v>
      </c>
    </row>
    <row r="48" spans="1:13">
      <c r="A48" s="17">
        <v>2003</v>
      </c>
      <c r="B48" s="20">
        <f t="shared" si="0"/>
        <v>0.14580000000000001</v>
      </c>
    </row>
    <row r="49" spans="1:2">
      <c r="A49" s="17">
        <v>2004</v>
      </c>
      <c r="B49" s="20">
        <f t="shared" si="0"/>
        <v>0.1414</v>
      </c>
    </row>
    <row r="50" spans="1:2">
      <c r="A50" s="17">
        <v>2005</v>
      </c>
      <c r="B50" s="20">
        <f t="shared" si="0"/>
        <v>0.14529999999999998</v>
      </c>
    </row>
    <row r="51" spans="1:2">
      <c r="A51" s="17">
        <v>2006</v>
      </c>
      <c r="B51" s="20">
        <f t="shared" si="0"/>
        <v>0.14860000000000001</v>
      </c>
    </row>
    <row r="52" spans="1:2">
      <c r="A52" s="17">
        <v>2007</v>
      </c>
      <c r="B52" s="20">
        <f t="shared" si="0"/>
        <v>0.14780000000000001</v>
      </c>
    </row>
    <row r="53" spans="1:2">
      <c r="A53" s="17">
        <v>2008</v>
      </c>
      <c r="B53" s="20">
        <f t="shared" si="0"/>
        <v>0.14380000000000001</v>
      </c>
    </row>
  </sheetData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3:P59"/>
  <sheetViews>
    <sheetView topLeftCell="B22" workbookViewId="0">
      <selection activeCell="F3" sqref="F3"/>
    </sheetView>
  </sheetViews>
  <sheetFormatPr defaultRowHeight="15"/>
  <cols>
    <col min="1" max="1" width="18.5703125" customWidth="1"/>
    <col min="2" max="2" width="14.85546875" customWidth="1"/>
    <col min="3" max="3" width="14.42578125" customWidth="1"/>
    <col min="4" max="4" width="15" customWidth="1"/>
    <col min="5" max="5" width="7.7109375" customWidth="1"/>
    <col min="6" max="6" width="14.7109375" customWidth="1"/>
    <col min="7" max="7" width="8.140625" customWidth="1"/>
    <col min="8" max="8" width="18.140625" customWidth="1"/>
    <col min="10" max="10" width="14.28515625" customWidth="1"/>
    <col min="11" max="11" width="9.28515625" bestFit="1" customWidth="1"/>
    <col min="13" max="13" width="24.5703125" customWidth="1"/>
    <col min="14" max="14" width="16.140625" customWidth="1"/>
  </cols>
  <sheetData>
    <row r="3" spans="1:16" ht="44.25" customHeight="1">
      <c r="A3" s="31" t="s">
        <v>0</v>
      </c>
      <c r="B3" s="28" t="s">
        <v>5</v>
      </c>
      <c r="D3" s="28" t="s">
        <v>6</v>
      </c>
      <c r="E3" s="28" t="s">
        <v>7</v>
      </c>
      <c r="F3" s="28" t="s">
        <v>8</v>
      </c>
      <c r="G3" s="28" t="s">
        <v>7</v>
      </c>
      <c r="H3" s="28" t="s">
        <v>9</v>
      </c>
      <c r="I3" s="28" t="s">
        <v>7</v>
      </c>
      <c r="J3" s="28" t="s">
        <v>10</v>
      </c>
      <c r="K3" s="28" t="s">
        <v>7</v>
      </c>
      <c r="M3" s="28" t="s">
        <v>21</v>
      </c>
      <c r="N3" s="28" t="s">
        <v>20</v>
      </c>
    </row>
    <row r="4" spans="1:16" ht="15.75" thickBot="1">
      <c r="A4" s="37">
        <v>1995</v>
      </c>
      <c r="B4" s="38">
        <v>705640.89210000006</v>
      </c>
      <c r="D4" s="32">
        <v>16766.16459945</v>
      </c>
      <c r="E4" s="33">
        <f>D4/B4</f>
        <v>2.3760194154215739E-2</v>
      </c>
      <c r="F4" s="34">
        <v>9029.7362104700005</v>
      </c>
      <c r="G4" s="33">
        <f>F4/B4</f>
        <v>1.2796503592071233E-2</v>
      </c>
      <c r="H4" s="34">
        <v>86842.944000000003</v>
      </c>
      <c r="I4" s="33">
        <f>H4/B4</f>
        <v>0.12306960236042136</v>
      </c>
      <c r="J4" s="32">
        <v>4748.0969967800002</v>
      </c>
      <c r="K4" s="33">
        <f>J4/B4</f>
        <v>6.7287724534353128E-3</v>
      </c>
      <c r="M4" s="29">
        <v>-7.2800000000000004E-2</v>
      </c>
      <c r="N4" s="30">
        <f>M4+K4</f>
        <v>-6.6071227546564693E-2</v>
      </c>
      <c r="P4" s="14"/>
    </row>
    <row r="5" spans="1:16" ht="15.75" thickBot="1">
      <c r="A5" s="39">
        <v>1996</v>
      </c>
      <c r="B5" s="40">
        <v>843965.63130000001</v>
      </c>
      <c r="D5" s="35">
        <v>19491.998361940001</v>
      </c>
      <c r="E5" s="33">
        <f t="shared" ref="E5:E19" si="0">D5/B5</f>
        <v>2.3095725274873524E-2</v>
      </c>
      <c r="F5" s="34">
        <v>7891.7368065399996</v>
      </c>
      <c r="G5" s="33">
        <f t="shared" ref="G5:G19" si="1">F5/B5</f>
        <v>9.3507798349371004E-3</v>
      </c>
      <c r="H5" s="34">
        <v>108893.53002948999</v>
      </c>
      <c r="I5" s="33">
        <f t="shared" ref="I5:I19" si="2">H5/B5</f>
        <v>0.12902602427276116</v>
      </c>
      <c r="J5" s="35">
        <v>5727.0504065200003</v>
      </c>
      <c r="K5" s="33">
        <f t="shared" ref="K5:K19" si="3">J5/B5</f>
        <v>6.7858810763399861E-3</v>
      </c>
      <c r="M5" s="29">
        <v>-5.8700000000000002E-2</v>
      </c>
      <c r="N5" s="30">
        <f t="shared" ref="N5:N19" si="4">M5+K5</f>
        <v>-5.1914118923660019E-2</v>
      </c>
      <c r="P5" s="14"/>
    </row>
    <row r="6" spans="1:16" ht="15.75" thickBot="1">
      <c r="A6" s="39">
        <v>1997</v>
      </c>
      <c r="B6" s="40">
        <v>939146.61690000002</v>
      </c>
      <c r="D6" s="35">
        <v>21033.226435320001</v>
      </c>
      <c r="E6" s="33">
        <f t="shared" si="0"/>
        <v>2.2396105205327713E-2</v>
      </c>
      <c r="F6" s="34">
        <v>13266.55098851</v>
      </c>
      <c r="G6" s="33">
        <f t="shared" si="1"/>
        <v>1.4126176626500713E-2</v>
      </c>
      <c r="H6" s="34">
        <v>134572.52124472</v>
      </c>
      <c r="I6" s="33">
        <f t="shared" si="2"/>
        <v>0.14329234522392922</v>
      </c>
      <c r="J6" s="35">
        <v>7537.8334975899998</v>
      </c>
      <c r="K6" s="33">
        <f t="shared" si="3"/>
        <v>8.0262584797157668E-3</v>
      </c>
      <c r="M6" s="29">
        <v>-6.1100000000000002E-2</v>
      </c>
      <c r="N6" s="30">
        <f t="shared" si="4"/>
        <v>-5.3073741520284233E-2</v>
      </c>
      <c r="P6" s="14"/>
    </row>
    <row r="7" spans="1:16" ht="15.75" thickBot="1">
      <c r="A7" s="39">
        <v>1998</v>
      </c>
      <c r="B7" s="40">
        <v>979275.74890000001</v>
      </c>
      <c r="D7" s="35">
        <v>30812.498779329999</v>
      </c>
      <c r="E7" s="33">
        <f t="shared" si="0"/>
        <v>3.146457860714006E-2</v>
      </c>
      <c r="F7" s="34">
        <v>24410.777405600002</v>
      </c>
      <c r="G7" s="33">
        <f t="shared" si="1"/>
        <v>2.4927378660219164E-2</v>
      </c>
      <c r="H7" s="34">
        <v>196740.13262687001</v>
      </c>
      <c r="I7" s="33">
        <f t="shared" si="2"/>
        <v>0.20090371159284204</v>
      </c>
      <c r="J7" s="35">
        <v>8284.5697700700002</v>
      </c>
      <c r="K7" s="33">
        <f t="shared" si="3"/>
        <v>8.4598947532152045E-3</v>
      </c>
      <c r="M7" s="29">
        <v>-7.9299999999999995E-2</v>
      </c>
      <c r="N7" s="30">
        <f t="shared" si="4"/>
        <v>-7.0840105246784787E-2</v>
      </c>
      <c r="P7" s="14"/>
    </row>
    <row r="8" spans="1:16" ht="15.75" thickBot="1">
      <c r="A8" s="39">
        <v>1999</v>
      </c>
      <c r="B8" s="40">
        <v>1064999.7117999999</v>
      </c>
      <c r="D8" s="35">
        <v>45355.563793319998</v>
      </c>
      <c r="E8" s="33">
        <f t="shared" si="0"/>
        <v>4.2587395368082016E-2</v>
      </c>
      <c r="F8" s="34">
        <v>27180.92063706</v>
      </c>
      <c r="G8" s="33">
        <f t="shared" si="1"/>
        <v>2.5521998115023342E-2</v>
      </c>
      <c r="H8" s="34">
        <v>269242.41095633002</v>
      </c>
      <c r="I8" s="33">
        <f t="shared" si="2"/>
        <v>0.25280984395880474</v>
      </c>
      <c r="J8" s="35">
        <v>6955.3500519299996</v>
      </c>
      <c r="K8" s="33">
        <f t="shared" si="3"/>
        <v>6.5308468864977206E-3</v>
      </c>
      <c r="M8" s="29">
        <v>-9.98E-2</v>
      </c>
      <c r="N8" s="30">
        <f t="shared" si="4"/>
        <v>-9.3269153113502284E-2</v>
      </c>
      <c r="P8" s="14"/>
    </row>
    <row r="9" spans="1:16" ht="15.75" thickBot="1">
      <c r="A9" s="39">
        <v>2000</v>
      </c>
      <c r="B9" s="40">
        <v>1179482</v>
      </c>
      <c r="D9" s="35">
        <v>38834.849503849997</v>
      </c>
      <c r="E9" s="33">
        <f t="shared" si="0"/>
        <v>3.2925343077596772E-2</v>
      </c>
      <c r="F9" s="34">
        <v>43899.657849670002</v>
      </c>
      <c r="G9" s="33">
        <f t="shared" si="1"/>
        <v>3.721943857529831E-2</v>
      </c>
      <c r="H9" s="34">
        <v>300961.94673680002</v>
      </c>
      <c r="I9" s="33">
        <f t="shared" si="2"/>
        <v>0.25516451012970104</v>
      </c>
      <c r="J9" s="35">
        <v>10099.093683839999</v>
      </c>
      <c r="K9" s="33">
        <f t="shared" si="3"/>
        <v>8.5623126794982882E-3</v>
      </c>
      <c r="M9" s="29">
        <v>-4.48E-2</v>
      </c>
      <c r="N9" s="30">
        <f t="shared" si="4"/>
        <v>-3.6237687320501713E-2</v>
      </c>
      <c r="P9" s="14"/>
    </row>
    <row r="10" spans="1:16" ht="15.75" thickBot="1">
      <c r="A10" s="39">
        <v>2001</v>
      </c>
      <c r="B10" s="40">
        <v>1302136</v>
      </c>
      <c r="D10" s="35">
        <v>52816.427961690002</v>
      </c>
      <c r="E10" s="33">
        <f t="shared" si="0"/>
        <v>4.0561376048039534E-2</v>
      </c>
      <c r="F10" s="34">
        <v>54635.703961469997</v>
      </c>
      <c r="G10" s="33">
        <f t="shared" si="1"/>
        <v>4.1958523504050264E-2</v>
      </c>
      <c r="H10" s="34">
        <v>220045.65384668999</v>
      </c>
      <c r="I10" s="33">
        <f t="shared" si="2"/>
        <v>0.16898822691845553</v>
      </c>
      <c r="J10" s="35">
        <v>14580.41933855</v>
      </c>
      <c r="K10" s="33">
        <f t="shared" si="3"/>
        <v>1.1197309143246174E-2</v>
      </c>
      <c r="M10" s="29">
        <v>-4.7600000000000003E-2</v>
      </c>
      <c r="N10" s="30">
        <f t="shared" si="4"/>
        <v>-3.6402690856753829E-2</v>
      </c>
      <c r="P10" s="14"/>
    </row>
    <row r="11" spans="1:16" ht="15.75" thickBot="1">
      <c r="A11" s="39">
        <v>2002</v>
      </c>
      <c r="B11" s="40">
        <v>1477822</v>
      </c>
      <c r="D11" s="35">
        <v>55260.68332212</v>
      </c>
      <c r="E11" s="33">
        <f t="shared" si="0"/>
        <v>3.7393328372510359E-2</v>
      </c>
      <c r="F11" s="34">
        <v>68961.278952039997</v>
      </c>
      <c r="G11" s="33">
        <f t="shared" si="1"/>
        <v>4.6664130695063408E-2</v>
      </c>
      <c r="H11" s="34">
        <v>235831.06314493</v>
      </c>
      <c r="I11" s="33">
        <f t="shared" si="2"/>
        <v>0.1595801545415686</v>
      </c>
      <c r="J11" s="35">
        <v>10126.830836630001</v>
      </c>
      <c r="K11" s="33">
        <f t="shared" si="3"/>
        <v>6.8525376105038364E-3</v>
      </c>
      <c r="M11" s="29">
        <v>-9.6100000000000005E-2</v>
      </c>
      <c r="N11" s="30">
        <f t="shared" si="4"/>
        <v>-8.9247462389496171E-2</v>
      </c>
      <c r="P11" s="14"/>
    </row>
    <row r="12" spans="1:16" ht="15.75" thickBot="1">
      <c r="A12" s="39">
        <v>2003</v>
      </c>
      <c r="B12" s="40">
        <v>1699948</v>
      </c>
      <c r="D12" s="35">
        <v>65706.834037859997</v>
      </c>
      <c r="E12" s="33">
        <f t="shared" si="0"/>
        <v>3.8652261150258709E-2</v>
      </c>
      <c r="F12" s="34">
        <v>79550.917740759993</v>
      </c>
      <c r="G12" s="33">
        <f t="shared" si="1"/>
        <v>4.6796088904342954E-2</v>
      </c>
      <c r="H12" s="34">
        <v>379093.7275484</v>
      </c>
      <c r="I12" s="33">
        <f t="shared" si="2"/>
        <v>0.22300313159484877</v>
      </c>
      <c r="J12" s="35">
        <v>6452.1313847000001</v>
      </c>
      <c r="K12" s="33">
        <f t="shared" si="3"/>
        <v>3.7954875000294126E-3</v>
      </c>
      <c r="M12" s="29">
        <v>-3.7900000000000003E-2</v>
      </c>
      <c r="N12" s="30">
        <f t="shared" si="4"/>
        <v>-3.4104512499970589E-2</v>
      </c>
      <c r="P12" s="14"/>
    </row>
    <row r="13" spans="1:16" ht="15.75" thickBot="1">
      <c r="A13" s="39">
        <v>2004</v>
      </c>
      <c r="B13" s="40">
        <v>1941498</v>
      </c>
      <c r="D13" s="35">
        <v>74373.387099760002</v>
      </c>
      <c r="E13" s="33">
        <f t="shared" si="0"/>
        <v>3.830721798310377E-2</v>
      </c>
      <c r="F13" s="34">
        <v>71602.314395420006</v>
      </c>
      <c r="G13" s="33">
        <f t="shared" si="1"/>
        <v>3.6879932091312996E-2</v>
      </c>
      <c r="H13" s="34">
        <v>364418.00595043</v>
      </c>
      <c r="I13" s="33">
        <f t="shared" si="2"/>
        <v>0.18769939806810515</v>
      </c>
      <c r="J13" s="35">
        <v>10865.980149139999</v>
      </c>
      <c r="K13" s="33">
        <f t="shared" si="3"/>
        <v>5.5966991205450636E-3</v>
      </c>
      <c r="M13" s="29">
        <v>-2.6200000000000001E-2</v>
      </c>
      <c r="N13" s="30">
        <f t="shared" si="4"/>
        <v>-2.0603300879454937E-2</v>
      </c>
      <c r="P13" s="14"/>
    </row>
    <row r="14" spans="1:16" ht="15.75" thickBot="1">
      <c r="A14" s="39">
        <v>2005</v>
      </c>
      <c r="B14" s="40">
        <v>2147239</v>
      </c>
      <c r="D14" s="35">
        <v>89839.644291510005</v>
      </c>
      <c r="E14" s="33">
        <f t="shared" si="0"/>
        <v>4.1839610910341142E-2</v>
      </c>
      <c r="F14" s="34">
        <v>49251.222885880001</v>
      </c>
      <c r="G14" s="33">
        <f t="shared" si="1"/>
        <v>2.2937000904827084E-2</v>
      </c>
      <c r="H14" s="34">
        <v>499855.48552449001</v>
      </c>
      <c r="I14" s="33">
        <f t="shared" si="2"/>
        <v>0.23278986900130355</v>
      </c>
      <c r="J14" s="35">
        <v>17322.10495615</v>
      </c>
      <c r="K14" s="33">
        <f t="shared" si="3"/>
        <v>8.0671527278286213E-3</v>
      </c>
      <c r="M14" s="29">
        <v>-3.1699999999999999E-2</v>
      </c>
      <c r="N14" s="30">
        <f t="shared" si="4"/>
        <v>-2.3632847272171378E-2</v>
      </c>
      <c r="P14" s="14"/>
    </row>
    <row r="15" spans="1:16" ht="18" customHeight="1" thickBot="1">
      <c r="A15" s="39">
        <v>2006</v>
      </c>
      <c r="B15" s="40">
        <v>2369484</v>
      </c>
      <c r="D15" s="35">
        <v>151151.8798119</v>
      </c>
      <c r="E15" s="33">
        <f t="shared" si="0"/>
        <v>6.3791053162587291E-2</v>
      </c>
      <c r="F15" s="34">
        <v>120929.45812349</v>
      </c>
      <c r="G15" s="33">
        <f t="shared" si="1"/>
        <v>5.1036199494695893E-2</v>
      </c>
      <c r="H15" s="34">
        <v>376832.92297499999</v>
      </c>
      <c r="I15" s="33">
        <f t="shared" si="2"/>
        <v>0.15903585885154742</v>
      </c>
      <c r="J15" s="35">
        <v>19595.814224450001</v>
      </c>
      <c r="K15" s="33">
        <f t="shared" si="3"/>
        <v>8.2700766177150817E-3</v>
      </c>
      <c r="M15" s="29">
        <v>-3.4500000000000003E-2</v>
      </c>
      <c r="N15" s="30">
        <f t="shared" si="4"/>
        <v>-2.6229923382284921E-2</v>
      </c>
      <c r="P15" s="14"/>
    </row>
    <row r="16" spans="1:16" ht="18.75" customHeight="1" thickBot="1">
      <c r="A16" s="39">
        <v>2007</v>
      </c>
      <c r="B16" s="40">
        <v>2661344</v>
      </c>
      <c r="D16" s="35">
        <f>140078.86986018+232.91416756</f>
        <v>140311.78402774001</v>
      </c>
      <c r="E16" s="33">
        <f t="shared" si="0"/>
        <v>5.2722152426646088E-2</v>
      </c>
      <c r="F16" s="34">
        <f>96857.99989146+235.32161837</f>
        <v>97093.321509829999</v>
      </c>
      <c r="G16" s="33">
        <f t="shared" si="1"/>
        <v>3.6482815265456103E-2</v>
      </c>
      <c r="H16" s="34">
        <v>374783.31628104998</v>
      </c>
      <c r="I16" s="33">
        <f t="shared" si="2"/>
        <v>0.1408248299660059</v>
      </c>
      <c r="J16" s="35">
        <f>10003.51698377+24010.21083034</f>
        <v>34013.727814109996</v>
      </c>
      <c r="K16" s="33">
        <f t="shared" si="3"/>
        <v>1.2780658123906566E-2</v>
      </c>
      <c r="M16" s="29">
        <v>-2.6599999999999999E-2</v>
      </c>
      <c r="N16" s="30">
        <f t="shared" si="4"/>
        <v>-1.3819341876093433E-2</v>
      </c>
      <c r="P16" s="14"/>
    </row>
    <row r="17" spans="1:16" ht="17.25" customHeight="1" thickBot="1">
      <c r="A17" s="39">
        <v>2008</v>
      </c>
      <c r="B17" s="40">
        <v>3031864</v>
      </c>
      <c r="D17" s="35">
        <f>110168.27574973+25.21297772</f>
        <v>110193.48872745001</v>
      </c>
      <c r="E17" s="33">
        <f t="shared" si="0"/>
        <v>3.6345129177116783E-2</v>
      </c>
      <c r="F17" s="34">
        <f>170982.05232045+226.2196289</f>
        <v>171208.27194934999</v>
      </c>
      <c r="G17" s="33">
        <f t="shared" si="1"/>
        <v>5.6469641101761156E-2</v>
      </c>
      <c r="H17" s="34">
        <f>277760.79461229+0.68337841</f>
        <v>277761.47799069999</v>
      </c>
      <c r="I17" s="33">
        <f t="shared" si="2"/>
        <v>9.1614095484065239E-2</v>
      </c>
      <c r="J17" s="35">
        <f>9774.49875265+26408.98896247</f>
        <v>36183.487715120005</v>
      </c>
      <c r="K17" s="33">
        <f t="shared" si="3"/>
        <v>1.1934403296163682E-2</v>
      </c>
      <c r="M17" s="29">
        <v>-2.0899999999999998E-2</v>
      </c>
      <c r="N17" s="30">
        <f t="shared" si="4"/>
        <v>-8.9655967038363166E-3</v>
      </c>
      <c r="P17" s="14"/>
    </row>
    <row r="18" spans="1:16" ht="18" customHeight="1" thickBot="1">
      <c r="A18" s="39">
        <v>2009</v>
      </c>
      <c r="B18" s="40">
        <v>3185125.3689999999</v>
      </c>
      <c r="D18" s="35">
        <f>124180.4244331+428.78549088</f>
        <v>124609.20992398</v>
      </c>
      <c r="E18" s="33">
        <f t="shared" si="0"/>
        <v>3.912223083485792E-2</v>
      </c>
      <c r="F18" s="34">
        <f>252088.06026831+162.01355839</f>
        <v>252250.07382669998</v>
      </c>
      <c r="G18" s="33">
        <f t="shared" si="1"/>
        <v>7.9196277886511027E-2</v>
      </c>
      <c r="H18" s="34">
        <f>265642.05939941+19.86631779</f>
        <v>265661.92571719998</v>
      </c>
      <c r="I18" s="33">
        <f t="shared" si="2"/>
        <v>8.3407054649345572E-2</v>
      </c>
      <c r="J18" s="35">
        <f>14977.89503117+30833.19276271</f>
        <v>45811.087793879997</v>
      </c>
      <c r="K18" s="33">
        <f t="shared" si="3"/>
        <v>1.4382820921194327E-2</v>
      </c>
      <c r="M18" s="29">
        <v>-3.3399999999999999E-2</v>
      </c>
      <c r="N18" s="30">
        <f t="shared" si="4"/>
        <v>-1.9017179078805672E-2</v>
      </c>
      <c r="P18" s="14"/>
    </row>
    <row r="19" spans="1:16" ht="18" customHeight="1" thickBot="1">
      <c r="A19" s="41">
        <v>2010</v>
      </c>
      <c r="B19" s="36">
        <v>3674964.3820000002</v>
      </c>
      <c r="D19" s="36">
        <f>122018.85672569+403.23208139</f>
        <v>122422.08880708</v>
      </c>
      <c r="E19" s="33">
        <f t="shared" si="0"/>
        <v>3.3312455872145104E-2</v>
      </c>
      <c r="F19" s="34">
        <f>139899.00319188+704.12499166</f>
        <v>140603.12818354002</v>
      </c>
      <c r="G19" s="33">
        <f t="shared" si="1"/>
        <v>3.8259725419983681E-2</v>
      </c>
      <c r="H19" s="34">
        <v>373437.61988821998</v>
      </c>
      <c r="I19" s="33">
        <f t="shared" si="2"/>
        <v>0.10161666374708825</v>
      </c>
      <c r="J19" s="36">
        <f>23757.44310508+29548.90620874</f>
        <v>53306.349313819999</v>
      </c>
      <c r="K19" s="33">
        <f t="shared" si="3"/>
        <v>1.4505269649663777E-2</v>
      </c>
      <c r="M19" s="29">
        <v>-2.5700000000000001E-2</v>
      </c>
      <c r="N19" s="30">
        <f t="shared" si="4"/>
        <v>-1.1194730350336224E-2</v>
      </c>
    </row>
    <row r="20" spans="1:16">
      <c r="A20" s="42" t="s">
        <v>4</v>
      </c>
      <c r="B20" s="42"/>
      <c r="D20" t="s">
        <v>24</v>
      </c>
      <c r="M20" t="s">
        <v>22</v>
      </c>
    </row>
    <row r="21" spans="1:16">
      <c r="M21" t="s">
        <v>23</v>
      </c>
    </row>
    <row r="22" spans="1:16" ht="35.25" customHeight="1">
      <c r="B22" s="44" t="s">
        <v>25</v>
      </c>
    </row>
    <row r="23" spans="1:16">
      <c r="A23" s="43">
        <v>1995</v>
      </c>
      <c r="B23" s="29">
        <f t="shared" ref="B23:B38" si="5">E4+G4</f>
        <v>3.6556697746286976E-2</v>
      </c>
    </row>
    <row r="24" spans="1:16">
      <c r="A24" s="43">
        <v>1996</v>
      </c>
      <c r="B24" s="29">
        <f t="shared" si="5"/>
        <v>3.2446505109810626E-2</v>
      </c>
    </row>
    <row r="25" spans="1:16">
      <c r="A25" s="43">
        <v>1997</v>
      </c>
      <c r="B25" s="29">
        <f t="shared" si="5"/>
        <v>3.6522281831828429E-2</v>
      </c>
    </row>
    <row r="26" spans="1:16">
      <c r="A26" s="43">
        <v>1998</v>
      </c>
      <c r="B26" s="29">
        <f t="shared" si="5"/>
        <v>5.6391957267359225E-2</v>
      </c>
    </row>
    <row r="27" spans="1:16">
      <c r="A27" s="43">
        <v>1999</v>
      </c>
      <c r="B27" s="29">
        <f t="shared" si="5"/>
        <v>6.8109393483105352E-2</v>
      </c>
    </row>
    <row r="28" spans="1:16">
      <c r="A28" s="43">
        <v>2000</v>
      </c>
      <c r="B28" s="29">
        <f t="shared" si="5"/>
        <v>7.0144781652895088E-2</v>
      </c>
    </row>
    <row r="29" spans="1:16">
      <c r="A29" s="43">
        <v>2001</v>
      </c>
      <c r="B29" s="29">
        <f t="shared" si="5"/>
        <v>8.2519899552089798E-2</v>
      </c>
    </row>
    <row r="30" spans="1:16">
      <c r="A30" s="43">
        <v>2002</v>
      </c>
      <c r="B30" s="29">
        <f t="shared" si="5"/>
        <v>8.4057459067573767E-2</v>
      </c>
    </row>
    <row r="31" spans="1:16">
      <c r="A31" s="43">
        <v>2003</v>
      </c>
      <c r="B31" s="29">
        <f t="shared" si="5"/>
        <v>8.5448350054601663E-2</v>
      </c>
    </row>
    <row r="32" spans="1:16">
      <c r="A32" s="43">
        <v>2004</v>
      </c>
      <c r="B32" s="29">
        <f t="shared" si="5"/>
        <v>7.5187150074416759E-2</v>
      </c>
    </row>
    <row r="33" spans="1:9">
      <c r="A33" s="43">
        <v>2005</v>
      </c>
      <c r="B33" s="29">
        <f t="shared" si="5"/>
        <v>6.4776611815168222E-2</v>
      </c>
    </row>
    <row r="34" spans="1:9">
      <c r="A34" s="43">
        <v>2006</v>
      </c>
      <c r="B34" s="29">
        <f t="shared" si="5"/>
        <v>0.11482725265728319</v>
      </c>
    </row>
    <row r="35" spans="1:9">
      <c r="A35" s="43">
        <v>2007</v>
      </c>
      <c r="B35" s="29">
        <f t="shared" si="5"/>
        <v>8.9204967692102191E-2</v>
      </c>
    </row>
    <row r="36" spans="1:9">
      <c r="A36" s="43">
        <v>2008</v>
      </c>
      <c r="B36" s="29">
        <f t="shared" si="5"/>
        <v>9.2814770278877939E-2</v>
      </c>
    </row>
    <row r="37" spans="1:9">
      <c r="A37" s="43">
        <v>2009</v>
      </c>
      <c r="B37" s="29">
        <f t="shared" si="5"/>
        <v>0.11831850872136895</v>
      </c>
    </row>
    <row r="38" spans="1:9">
      <c r="A38" s="43">
        <v>2010</v>
      </c>
      <c r="B38" s="29">
        <f t="shared" si="5"/>
        <v>7.1572181292128778E-2</v>
      </c>
    </row>
    <row r="41" spans="1:9" ht="21">
      <c r="C41" s="31" t="s">
        <v>0</v>
      </c>
      <c r="D41" s="28" t="s">
        <v>20</v>
      </c>
      <c r="E41" s="45"/>
      <c r="F41" s="45"/>
      <c r="G41" s="45"/>
      <c r="H41" s="45"/>
      <c r="I41" s="46"/>
    </row>
    <row r="42" spans="1:9">
      <c r="C42" s="37">
        <v>1995</v>
      </c>
      <c r="D42" s="30">
        <v>-6.6071227546564693E-2</v>
      </c>
      <c r="E42" s="47"/>
      <c r="F42" s="48"/>
      <c r="G42" s="47"/>
      <c r="H42" s="48"/>
      <c r="I42" s="49"/>
    </row>
    <row r="43" spans="1:9">
      <c r="C43" s="39">
        <v>1996</v>
      </c>
      <c r="D43" s="30">
        <v>-5.1914118923660019E-2</v>
      </c>
      <c r="E43" s="47"/>
      <c r="F43" s="48"/>
      <c r="G43" s="47"/>
      <c r="H43" s="48"/>
      <c r="I43" s="49"/>
    </row>
    <row r="44" spans="1:9">
      <c r="C44" s="39">
        <v>1997</v>
      </c>
      <c r="D44" s="30">
        <v>-5.3073741520284233E-2</v>
      </c>
      <c r="E44" s="47"/>
      <c r="F44" s="48"/>
      <c r="G44" s="47"/>
      <c r="H44" s="48"/>
      <c r="I44" s="49"/>
    </row>
    <row r="45" spans="1:9">
      <c r="C45" s="39">
        <v>1998</v>
      </c>
      <c r="D45" s="30">
        <v>-7.0840105246784787E-2</v>
      </c>
      <c r="E45" s="47"/>
      <c r="F45" s="48"/>
      <c r="G45" s="47"/>
      <c r="H45" s="48"/>
      <c r="I45" s="49"/>
    </row>
    <row r="46" spans="1:9">
      <c r="C46" s="39">
        <v>1999</v>
      </c>
      <c r="D46" s="30">
        <v>-9.3269153113502284E-2</v>
      </c>
      <c r="E46" s="47"/>
      <c r="F46" s="48"/>
      <c r="G46" s="47"/>
      <c r="H46" s="48"/>
      <c r="I46" s="49"/>
    </row>
    <row r="47" spans="1:9">
      <c r="C47" s="39">
        <v>2000</v>
      </c>
      <c r="D47" s="30">
        <v>-3.6237687320501713E-2</v>
      </c>
      <c r="E47" s="47"/>
      <c r="F47" s="48"/>
      <c r="G47" s="47"/>
      <c r="H47" s="48"/>
      <c r="I47" s="49"/>
    </row>
    <row r="48" spans="1:9">
      <c r="C48" s="39">
        <v>2001</v>
      </c>
      <c r="D48" s="30">
        <v>-3.6402690856753829E-2</v>
      </c>
      <c r="E48" s="47"/>
      <c r="F48" s="48"/>
      <c r="G48" s="47"/>
      <c r="H48" s="48"/>
      <c r="I48" s="49"/>
    </row>
    <row r="49" spans="3:9">
      <c r="C49" s="39">
        <v>2002</v>
      </c>
      <c r="D49" s="30">
        <v>-8.9247462389496171E-2</v>
      </c>
      <c r="E49" s="47"/>
      <c r="F49" s="48"/>
      <c r="G49" s="47"/>
      <c r="H49" s="48"/>
      <c r="I49" s="49"/>
    </row>
    <row r="50" spans="3:9">
      <c r="C50" s="39">
        <v>2003</v>
      </c>
      <c r="D50" s="30">
        <v>-3.4104512499970589E-2</v>
      </c>
      <c r="E50" s="47"/>
      <c r="F50" s="48"/>
      <c r="G50" s="47"/>
      <c r="H50" s="48"/>
      <c r="I50" s="49"/>
    </row>
    <row r="51" spans="3:9">
      <c r="C51" s="39">
        <v>2004</v>
      </c>
      <c r="D51" s="30">
        <v>-2.0603300879454937E-2</v>
      </c>
      <c r="E51" s="47"/>
      <c r="F51" s="48"/>
      <c r="G51" s="47"/>
      <c r="H51" s="48"/>
      <c r="I51" s="49"/>
    </row>
    <row r="52" spans="3:9">
      <c r="C52" s="39">
        <v>2005</v>
      </c>
      <c r="D52" s="30">
        <v>-2.3632847272171378E-2</v>
      </c>
      <c r="E52" s="47"/>
      <c r="F52" s="48"/>
      <c r="G52" s="47"/>
      <c r="H52" s="48"/>
      <c r="I52" s="49"/>
    </row>
    <row r="53" spans="3:9">
      <c r="C53" s="39">
        <v>2006</v>
      </c>
      <c r="D53" s="30">
        <v>-2.6229923382284921E-2</v>
      </c>
      <c r="E53" s="47"/>
      <c r="F53" s="48"/>
      <c r="G53" s="47"/>
      <c r="H53" s="48"/>
      <c r="I53" s="49"/>
    </row>
    <row r="54" spans="3:9">
      <c r="C54" s="39">
        <v>2007</v>
      </c>
      <c r="D54" s="30">
        <v>-1.3819341876093433E-2</v>
      </c>
      <c r="E54" s="47"/>
      <c r="F54" s="48"/>
      <c r="G54" s="47"/>
      <c r="H54" s="48"/>
      <c r="I54" s="49"/>
    </row>
    <row r="55" spans="3:9">
      <c r="C55" s="39">
        <v>2008</v>
      </c>
      <c r="D55" s="30">
        <v>-8.9655967038363166E-3</v>
      </c>
      <c r="E55" s="47"/>
      <c r="F55" s="48"/>
      <c r="G55" s="47"/>
      <c r="H55" s="48"/>
      <c r="I55" s="49"/>
    </row>
    <row r="56" spans="3:9">
      <c r="C56" s="39">
        <v>2009</v>
      </c>
      <c r="D56" s="30">
        <v>-1.9017179078805672E-2</v>
      </c>
      <c r="E56" s="47"/>
      <c r="F56" s="48"/>
      <c r="G56" s="47"/>
      <c r="H56" s="48"/>
      <c r="I56" s="49"/>
    </row>
    <row r="57" spans="3:9">
      <c r="C57" s="41">
        <v>2010</v>
      </c>
      <c r="D57" s="30">
        <v>-1.1194730350336224E-2</v>
      </c>
      <c r="E57" s="47"/>
      <c r="F57" s="48"/>
      <c r="G57" s="47"/>
      <c r="H57" s="48"/>
      <c r="I57" s="49"/>
    </row>
    <row r="58" spans="3:9">
      <c r="C58" s="50" t="s">
        <v>22</v>
      </c>
    </row>
    <row r="59" spans="3:9">
      <c r="C59" s="50" t="s">
        <v>23</v>
      </c>
    </row>
  </sheetData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B36"/>
  <sheetViews>
    <sheetView tabSelected="1" workbookViewId="0">
      <selection activeCell="I39" sqref="I39"/>
    </sheetView>
  </sheetViews>
  <sheetFormatPr defaultRowHeight="12.75"/>
  <cols>
    <col min="1" max="1" width="5" style="53" bestFit="1" customWidth="1"/>
    <col min="2" max="2" width="18.28515625" style="53" bestFit="1" customWidth="1"/>
    <col min="3" max="16384" width="9.140625" style="53"/>
  </cols>
  <sheetData>
    <row r="2" spans="1:2" ht="38.25">
      <c r="A2" s="51" t="s">
        <v>11</v>
      </c>
      <c r="B2" s="52" t="s">
        <v>26</v>
      </c>
    </row>
    <row r="3" spans="1:2">
      <c r="A3" s="51">
        <v>1995</v>
      </c>
      <c r="B3" s="51">
        <v>3.67</v>
      </c>
    </row>
    <row r="4" spans="1:2">
      <c r="A4" s="51">
        <f t="shared" ref="A4:A17" si="0">A3+1</f>
        <v>1996</v>
      </c>
      <c r="B4" s="51">
        <v>3.64</v>
      </c>
    </row>
    <row r="5" spans="1:2">
      <c r="A5" s="51">
        <f t="shared" si="0"/>
        <v>1997</v>
      </c>
      <c r="B5" s="51">
        <v>3.42</v>
      </c>
    </row>
    <row r="6" spans="1:2">
      <c r="A6" s="51">
        <f t="shared" si="0"/>
        <v>1998</v>
      </c>
      <c r="B6" s="51">
        <v>3.75</v>
      </c>
    </row>
    <row r="7" spans="1:2">
      <c r="A7" s="51">
        <f t="shared" si="0"/>
        <v>1999</v>
      </c>
      <c r="B7" s="51">
        <v>2.34</v>
      </c>
    </row>
    <row r="8" spans="1:2">
      <c r="A8" s="51">
        <f t="shared" si="0"/>
        <v>2000</v>
      </c>
      <c r="B8" s="51">
        <v>2.5099999999999998</v>
      </c>
    </row>
    <row r="9" spans="1:2">
      <c r="A9" s="51">
        <f t="shared" si="0"/>
        <v>2001</v>
      </c>
      <c r="B9" s="51">
        <v>2.74</v>
      </c>
    </row>
    <row r="10" spans="1:2">
      <c r="A10" s="51">
        <f t="shared" si="0"/>
        <v>2002</v>
      </c>
      <c r="B10" s="51">
        <v>3.35</v>
      </c>
    </row>
    <row r="11" spans="1:2">
      <c r="A11" s="51">
        <f t="shared" si="0"/>
        <v>2003</v>
      </c>
      <c r="B11" s="51">
        <v>2.64</v>
      </c>
    </row>
    <row r="12" spans="1:2">
      <c r="A12" s="51">
        <f t="shared" si="0"/>
        <v>2004</v>
      </c>
      <c r="B12" s="51">
        <v>2.65</v>
      </c>
    </row>
    <row r="13" spans="1:2">
      <c r="A13" s="51">
        <f t="shared" si="0"/>
        <v>2005</v>
      </c>
      <c r="B13" s="51">
        <v>2.68</v>
      </c>
    </row>
    <row r="14" spans="1:2">
      <c r="A14" s="51">
        <f t="shared" si="0"/>
        <v>2006</v>
      </c>
      <c r="B14" s="51">
        <v>2.96</v>
      </c>
    </row>
    <row r="15" spans="1:2">
      <c r="A15" s="51">
        <f t="shared" si="0"/>
        <v>2007</v>
      </c>
      <c r="B15" s="51">
        <v>2.93</v>
      </c>
    </row>
    <row r="16" spans="1:2">
      <c r="A16" s="51">
        <f t="shared" si="0"/>
        <v>2008</v>
      </c>
      <c r="B16" s="51">
        <v>3.71</v>
      </c>
    </row>
    <row r="17" spans="1:2">
      <c r="A17" s="51">
        <f t="shared" si="0"/>
        <v>2009</v>
      </c>
      <c r="B17" s="51">
        <v>4.38</v>
      </c>
    </row>
    <row r="18" spans="1:2">
      <c r="A18" s="53" t="s">
        <v>27</v>
      </c>
    </row>
    <row r="20" spans="1:2" ht="25.5">
      <c r="A20" s="54" t="s">
        <v>11</v>
      </c>
      <c r="B20" s="52" t="s">
        <v>28</v>
      </c>
    </row>
    <row r="21" spans="1:2">
      <c r="A21" s="51">
        <v>1995</v>
      </c>
      <c r="B21" s="55">
        <v>-3.61</v>
      </c>
    </row>
    <row r="22" spans="1:2">
      <c r="A22" s="51">
        <f t="shared" ref="A22:A35" si="1">A21+1</f>
        <v>1996</v>
      </c>
      <c r="B22" s="55">
        <v>-2.23</v>
      </c>
    </row>
    <row r="23" spans="1:2">
      <c r="A23" s="51">
        <f t="shared" si="1"/>
        <v>1997</v>
      </c>
      <c r="B23" s="55">
        <v>-2.69</v>
      </c>
    </row>
    <row r="24" spans="1:2">
      <c r="A24" s="51">
        <f t="shared" si="1"/>
        <v>1998</v>
      </c>
      <c r="B24" s="55">
        <v>-4.18</v>
      </c>
    </row>
    <row r="25" spans="1:2">
      <c r="A25" s="51">
        <f t="shared" si="1"/>
        <v>1999</v>
      </c>
      <c r="B25" s="55">
        <v>-7.64</v>
      </c>
    </row>
    <row r="26" spans="1:2">
      <c r="A26" s="51">
        <f t="shared" si="1"/>
        <v>2000</v>
      </c>
      <c r="B26" s="55">
        <v>-1.97</v>
      </c>
    </row>
    <row r="27" spans="1:2">
      <c r="A27" s="51">
        <f t="shared" si="1"/>
        <v>2001</v>
      </c>
      <c r="B27" s="55">
        <v>-2.02</v>
      </c>
    </row>
    <row r="28" spans="1:2">
      <c r="A28" s="51">
        <f t="shared" si="1"/>
        <v>2002</v>
      </c>
      <c r="B28" s="55">
        <v>-6.26</v>
      </c>
    </row>
    <row r="29" spans="1:2">
      <c r="A29" s="51">
        <f t="shared" si="1"/>
        <v>2003</v>
      </c>
      <c r="B29" s="55">
        <v>-1.1499999999999999</v>
      </c>
    </row>
    <row r="30" spans="1:2">
      <c r="A30" s="51">
        <f t="shared" si="1"/>
        <v>2004</v>
      </c>
      <c r="B30" s="55">
        <v>2.9999999999999805E-2</v>
      </c>
    </row>
    <row r="31" spans="1:2">
      <c r="A31" s="51">
        <f t="shared" si="1"/>
        <v>2005</v>
      </c>
      <c r="B31" s="55">
        <v>-0.49</v>
      </c>
    </row>
    <row r="32" spans="1:2">
      <c r="A32" s="51">
        <f t="shared" si="1"/>
        <v>2006</v>
      </c>
      <c r="B32" s="55">
        <v>-0.49</v>
      </c>
    </row>
    <row r="33" spans="1:2">
      <c r="A33" s="51">
        <f t="shared" si="1"/>
        <v>2007</v>
      </c>
      <c r="B33" s="55">
        <v>0.27</v>
      </c>
    </row>
    <row r="34" spans="1:2">
      <c r="A34" s="51">
        <f t="shared" si="1"/>
        <v>2008</v>
      </c>
      <c r="B34" s="55">
        <v>1.62</v>
      </c>
    </row>
    <row r="35" spans="1:2">
      <c r="A35" s="51">
        <f t="shared" si="1"/>
        <v>2009</v>
      </c>
      <c r="B35" s="55">
        <v>1.04</v>
      </c>
    </row>
    <row r="36" spans="1:2">
      <c r="B36" s="55"/>
    </row>
  </sheetData>
  <phoneticPr fontId="9" type="noConversion"/>
  <pageMargins left="0.78740157499999996" right="0.78740157499999996" top="0.984251969" bottom="0.984251969" header="0.49212598499999999" footer="0.49212598499999999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activeCell="U1" sqref="U1"/>
    </sheetView>
  </sheetViews>
  <sheetFormatPr defaultRowHeight="15"/>
  <sheetData>
    <row r="1" spans="1:13" ht="15.75">
      <c r="A1" s="22" t="s">
        <v>12</v>
      </c>
      <c r="L1" s="23" t="s">
        <v>13</v>
      </c>
    </row>
    <row r="2" spans="1:13">
      <c r="A2" s="7" t="s">
        <v>11</v>
      </c>
      <c r="B2" s="7" t="s">
        <v>7</v>
      </c>
      <c r="L2" s="9" t="s">
        <v>11</v>
      </c>
      <c r="M2" s="9" t="s">
        <v>14</v>
      </c>
    </row>
    <row r="3" spans="1:13">
      <c r="A3" s="7">
        <v>1995</v>
      </c>
      <c r="B3" s="7">
        <v>7.28</v>
      </c>
      <c r="L3" s="10">
        <v>34912</v>
      </c>
      <c r="M3" s="11">
        <v>0.29099999999999998</v>
      </c>
    </row>
    <row r="4" spans="1:13">
      <c r="A4" s="7">
        <v>1996</v>
      </c>
      <c r="B4" s="7">
        <v>5.87</v>
      </c>
      <c r="L4" s="10">
        <v>35278</v>
      </c>
      <c r="M4" s="11">
        <v>0.30299999999999999</v>
      </c>
    </row>
    <row r="5" spans="1:13">
      <c r="A5" s="7">
        <v>1997</v>
      </c>
      <c r="B5" s="7">
        <v>6.11</v>
      </c>
      <c r="L5" s="10">
        <v>35643</v>
      </c>
      <c r="M5" s="11">
        <v>0.29699999999999999</v>
      </c>
    </row>
    <row r="6" spans="1:13">
      <c r="A6" s="7">
        <v>1998</v>
      </c>
      <c r="B6" s="7">
        <v>7.93</v>
      </c>
      <c r="L6" s="10">
        <v>36008</v>
      </c>
      <c r="M6" s="11">
        <v>0.35799999999999998</v>
      </c>
    </row>
    <row r="7" spans="1:13">
      <c r="A7" s="7">
        <v>1999</v>
      </c>
      <c r="B7" s="7">
        <v>9.98</v>
      </c>
      <c r="L7" s="10">
        <v>36373</v>
      </c>
      <c r="M7" s="11">
        <v>0.46600000000000003</v>
      </c>
    </row>
    <row r="8" spans="1:13">
      <c r="A8" s="7">
        <v>2000</v>
      </c>
      <c r="B8" s="7">
        <v>4.4800000000000004</v>
      </c>
      <c r="L8" s="10">
        <v>36739</v>
      </c>
      <c r="M8" s="11">
        <v>0.44700000000000001</v>
      </c>
    </row>
    <row r="9" spans="1:13">
      <c r="A9" s="7">
        <v>2001</v>
      </c>
      <c r="B9" s="7">
        <v>4.76</v>
      </c>
      <c r="L9" s="10">
        <v>37104</v>
      </c>
      <c r="M9" s="11">
        <v>0.49299999999999999</v>
      </c>
    </row>
    <row r="10" spans="1:13">
      <c r="A10" s="7">
        <v>2002</v>
      </c>
      <c r="B10" s="7">
        <v>9.61</v>
      </c>
      <c r="L10" s="10">
        <v>37469</v>
      </c>
      <c r="M10" s="11">
        <v>0.52100000000000002</v>
      </c>
    </row>
    <row r="11" spans="1:13">
      <c r="A11" s="7">
        <v>2003</v>
      </c>
      <c r="B11" s="7">
        <v>3.79</v>
      </c>
      <c r="L11" s="10">
        <v>37834</v>
      </c>
      <c r="M11" s="11">
        <v>0.53800000000000003</v>
      </c>
    </row>
    <row r="12" spans="1:13">
      <c r="A12" s="7">
        <v>2004</v>
      </c>
      <c r="B12" s="7">
        <v>2.62</v>
      </c>
      <c r="L12" s="10">
        <v>38200</v>
      </c>
      <c r="M12" s="11">
        <v>0.48599999999999999</v>
      </c>
    </row>
    <row r="13" spans="1:13">
      <c r="A13" s="7">
        <v>2005</v>
      </c>
      <c r="B13" s="7">
        <v>3.17</v>
      </c>
      <c r="L13" s="10">
        <v>38565</v>
      </c>
      <c r="M13" s="11">
        <v>0.48399999999999999</v>
      </c>
    </row>
    <row r="14" spans="1:13">
      <c r="A14" s="7">
        <v>2006</v>
      </c>
      <c r="B14" s="7">
        <v>3.45</v>
      </c>
      <c r="L14" s="10">
        <v>38930</v>
      </c>
      <c r="M14" s="11">
        <v>0.46200000000000002</v>
      </c>
    </row>
    <row r="15" spans="1:13">
      <c r="A15" s="7">
        <v>2007</v>
      </c>
      <c r="B15" s="7">
        <v>2.66</v>
      </c>
      <c r="L15" s="10">
        <v>39295</v>
      </c>
      <c r="M15" s="11">
        <v>0.44</v>
      </c>
    </row>
    <row r="16" spans="1:13">
      <c r="A16" s="7">
        <v>2008</v>
      </c>
      <c r="B16" s="7">
        <v>2.09</v>
      </c>
      <c r="L16" s="10">
        <v>39661</v>
      </c>
      <c r="M16" s="11">
        <v>0.41799999999999998</v>
      </c>
    </row>
    <row r="17" spans="1:13">
      <c r="A17" s="7">
        <v>2009</v>
      </c>
      <c r="B17" s="7">
        <v>3.34</v>
      </c>
      <c r="L17" s="10">
        <v>40026</v>
      </c>
      <c r="M17" s="11">
        <v>0.44</v>
      </c>
    </row>
    <row r="18" spans="1:13">
      <c r="A18" s="7">
        <v>2010</v>
      </c>
      <c r="B18" s="7">
        <v>2.57</v>
      </c>
      <c r="L18" s="10">
        <v>40391</v>
      </c>
      <c r="M18" s="11">
        <v>0.40799999999999997</v>
      </c>
    </row>
    <row r="19" spans="1:13">
      <c r="A19" s="8" t="s">
        <v>15</v>
      </c>
      <c r="L19" s="8" t="s">
        <v>15</v>
      </c>
    </row>
    <row r="21" spans="1:13" ht="15.75">
      <c r="A21" s="24" t="s">
        <v>16</v>
      </c>
      <c r="B21" s="6"/>
      <c r="C21" s="6"/>
      <c r="D21" s="6"/>
      <c r="E21" s="6"/>
      <c r="F21" s="6"/>
      <c r="G21" s="6"/>
      <c r="H21" s="6"/>
      <c r="I21" s="6"/>
      <c r="J21" s="6"/>
    </row>
    <row r="22" spans="1:13">
      <c r="A22" s="21" t="s">
        <v>11</v>
      </c>
      <c r="B22" s="21" t="s">
        <v>14</v>
      </c>
      <c r="C22" s="21"/>
      <c r="D22" s="6"/>
      <c r="E22" s="6"/>
      <c r="F22" s="6"/>
      <c r="G22" s="6"/>
      <c r="H22" s="6"/>
      <c r="I22" s="6"/>
      <c r="J22" s="6"/>
    </row>
    <row r="23" spans="1:13">
      <c r="A23" s="21">
        <v>1995</v>
      </c>
      <c r="B23" s="21">
        <v>-0.26</v>
      </c>
      <c r="C23" s="21"/>
      <c r="D23" s="6"/>
      <c r="E23" s="6"/>
      <c r="F23" s="6"/>
      <c r="G23" s="6"/>
      <c r="H23" s="6"/>
      <c r="I23" s="6"/>
      <c r="J23" s="6"/>
    </row>
    <row r="24" spans="1:13">
      <c r="A24" s="21">
        <v>1996</v>
      </c>
      <c r="B24" s="21">
        <v>0.1</v>
      </c>
      <c r="C24" s="21"/>
      <c r="D24" s="6"/>
      <c r="E24" s="6"/>
      <c r="F24" s="6"/>
      <c r="G24" s="6"/>
      <c r="H24" s="6"/>
      <c r="I24" s="6"/>
      <c r="J24" s="6"/>
    </row>
    <row r="25" spans="1:13">
      <c r="A25" s="21">
        <v>1997</v>
      </c>
      <c r="B25" s="21">
        <v>0.96</v>
      </c>
      <c r="C25" s="21"/>
      <c r="D25" s="6"/>
      <c r="E25" s="6"/>
      <c r="F25" s="6"/>
      <c r="G25" s="6"/>
      <c r="H25" s="6"/>
      <c r="I25" s="6"/>
      <c r="J25" s="6"/>
    </row>
    <row r="26" spans="1:13">
      <c r="A26" s="21">
        <v>1998</v>
      </c>
      <c r="B26" s="21">
        <v>-0.02</v>
      </c>
      <c r="C26" s="21"/>
      <c r="D26" s="6"/>
      <c r="E26" s="6"/>
      <c r="F26" s="6"/>
      <c r="G26" s="6"/>
      <c r="H26" s="6"/>
      <c r="I26" s="6"/>
      <c r="J26" s="6"/>
    </row>
    <row r="27" spans="1:13">
      <c r="A27" s="21">
        <v>1999</v>
      </c>
      <c r="B27" s="21">
        <v>-3.23</v>
      </c>
      <c r="C27" s="21"/>
      <c r="D27" s="6"/>
      <c r="E27" s="6"/>
      <c r="F27" s="6"/>
      <c r="G27" s="6"/>
      <c r="H27" s="6"/>
      <c r="I27" s="6"/>
      <c r="J27" s="6"/>
    </row>
    <row r="28" spans="1:13">
      <c r="A28" s="21">
        <v>2000</v>
      </c>
      <c r="B28" s="21">
        <v>-3.47</v>
      </c>
      <c r="C28" s="21"/>
      <c r="D28" s="6"/>
      <c r="E28" s="6"/>
      <c r="F28" s="6"/>
      <c r="G28" s="6"/>
      <c r="H28" s="6"/>
      <c r="I28" s="6"/>
      <c r="J28" s="6"/>
    </row>
    <row r="29" spans="1:13">
      <c r="A29" s="21">
        <v>2001</v>
      </c>
      <c r="B29" s="21">
        <v>-3.38</v>
      </c>
      <c r="C29" s="21"/>
      <c r="D29" s="6"/>
      <c r="E29" s="6"/>
      <c r="F29" s="6"/>
      <c r="G29" s="6"/>
      <c r="H29" s="6"/>
      <c r="I29" s="6"/>
      <c r="J29" s="6"/>
    </row>
    <row r="30" spans="1:13">
      <c r="A30" s="21">
        <v>2002</v>
      </c>
      <c r="B30" s="21">
        <v>-3.21</v>
      </c>
      <c r="C30" s="21"/>
      <c r="D30" s="6"/>
      <c r="E30" s="6"/>
      <c r="F30" s="6"/>
      <c r="G30" s="6"/>
      <c r="H30" s="6"/>
      <c r="I30" s="6"/>
      <c r="J30" s="6"/>
    </row>
    <row r="31" spans="1:13">
      <c r="A31" s="21">
        <v>2003</v>
      </c>
      <c r="B31" s="21">
        <v>-3.34</v>
      </c>
      <c r="C31" s="21"/>
      <c r="D31" s="6"/>
      <c r="E31" s="6"/>
      <c r="F31" s="6"/>
      <c r="G31" s="6"/>
      <c r="H31" s="6"/>
      <c r="I31" s="6"/>
      <c r="J31" s="6"/>
    </row>
    <row r="32" spans="1:13">
      <c r="A32" s="21">
        <v>2004</v>
      </c>
      <c r="B32" s="21">
        <v>-3.81</v>
      </c>
      <c r="C32" s="21"/>
      <c r="D32" s="6"/>
      <c r="E32" s="6"/>
      <c r="F32" s="6"/>
      <c r="G32" s="6"/>
      <c r="H32" s="6"/>
      <c r="I32" s="6"/>
      <c r="J32" s="6"/>
    </row>
    <row r="33" spans="1:10">
      <c r="A33" s="21">
        <v>2005</v>
      </c>
      <c r="B33" s="21">
        <v>-3.93</v>
      </c>
      <c r="C33" s="21"/>
      <c r="D33" s="6"/>
      <c r="E33" s="6"/>
      <c r="F33" s="6"/>
      <c r="G33" s="6"/>
      <c r="H33" s="6"/>
      <c r="I33" s="6"/>
      <c r="J33" s="6"/>
    </row>
    <row r="34" spans="1:10">
      <c r="A34" s="21">
        <v>2006</v>
      </c>
      <c r="B34" s="21">
        <v>-3.24</v>
      </c>
      <c r="C34" s="21"/>
      <c r="D34" s="6"/>
      <c r="E34" s="6"/>
      <c r="F34" s="6"/>
      <c r="G34" s="6"/>
      <c r="H34" s="6"/>
      <c r="I34" s="6"/>
      <c r="J34" s="6"/>
    </row>
    <row r="35" spans="1:10">
      <c r="A35" s="21">
        <v>2007</v>
      </c>
      <c r="B35" s="21">
        <v>-3.46</v>
      </c>
      <c r="C35" s="21"/>
      <c r="D35" s="6"/>
      <c r="E35" s="6"/>
      <c r="F35" s="6"/>
      <c r="G35" s="6"/>
      <c r="H35" s="6"/>
      <c r="I35" s="6"/>
      <c r="J35" s="6"/>
    </row>
    <row r="36" spans="1:10">
      <c r="A36" s="21">
        <v>2008</v>
      </c>
      <c r="B36" s="21">
        <v>-3.69</v>
      </c>
      <c r="C36" s="21"/>
      <c r="D36" s="6"/>
      <c r="E36" s="6"/>
      <c r="F36" s="6"/>
      <c r="G36" s="6"/>
      <c r="H36" s="6"/>
      <c r="I36" s="6"/>
      <c r="J36" s="6"/>
    </row>
    <row r="37" spans="1:10">
      <c r="A37" s="21">
        <v>2009</v>
      </c>
      <c r="B37" s="21">
        <v>-2.2999999999999998</v>
      </c>
      <c r="C37" s="21"/>
      <c r="D37" s="6"/>
      <c r="E37" s="6"/>
      <c r="F37" s="6"/>
      <c r="G37" s="6"/>
      <c r="H37" s="6"/>
      <c r="I37" s="6"/>
      <c r="J37" s="6"/>
    </row>
    <row r="38" spans="1:10">
      <c r="A38" s="21">
        <v>2010</v>
      </c>
      <c r="B38" s="21">
        <v>-2.79</v>
      </c>
      <c r="C38" s="6"/>
      <c r="D38" s="6"/>
      <c r="E38" s="6"/>
      <c r="F38" s="6"/>
      <c r="G38" s="6"/>
      <c r="H38" s="6"/>
      <c r="I38" s="6"/>
      <c r="J38" s="6"/>
    </row>
    <row r="39" spans="1:10">
      <c r="A39" s="8" t="s">
        <v>15</v>
      </c>
      <c r="B39" s="6"/>
      <c r="C39" s="6"/>
      <c r="D39" s="6"/>
      <c r="E39" s="6"/>
      <c r="F39" s="6"/>
      <c r="G39" s="6"/>
      <c r="H39" s="6"/>
      <c r="I39" s="6"/>
      <c r="J39" s="6"/>
    </row>
  </sheetData>
  <phoneticPr fontId="7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Crescimento Real do PIB</vt:lpstr>
      <vt:lpstr>Carga Tributária</vt:lpstr>
      <vt:lpstr>Juros, Dívida e Investimento</vt:lpstr>
      <vt:lpstr>Inv. Público e Poupança Pública</vt:lpstr>
      <vt:lpstr>NFSP e Dívida Pública PIB%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2012-03-06T17:56:11Z</dcterms:modified>
</cp:coreProperties>
</file>