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80" yWindow="330" windowWidth="14175" windowHeight="7065" activeTab="5"/>
  </bookViews>
  <sheets>
    <sheet name="Amostra" sheetId="5" r:id="rId1"/>
    <sheet name="Plan1" sheetId="2" r:id="rId2"/>
    <sheet name="Plan2" sheetId="3" r:id="rId3"/>
    <sheet name="Plan2-aux" sheetId="6" r:id="rId4"/>
    <sheet name="Plan3" sheetId="4" r:id="rId5"/>
    <sheet name="Plan4" sheetId="7" r:id="rId6"/>
  </sheets>
  <definedNames>
    <definedName name="_xlnm.Print_Area" localSheetId="5">Plan4!$A$1:$M$20</definedName>
  </definedNames>
  <calcPr calcId="145621"/>
</workbook>
</file>

<file path=xl/calcChain.xml><?xml version="1.0" encoding="utf-8"?>
<calcChain xmlns="http://schemas.openxmlformats.org/spreadsheetml/2006/main">
  <c r="L41" i="4" l="1"/>
  <c r="K41" i="4"/>
  <c r="J41" i="4"/>
  <c r="H41" i="4"/>
  <c r="G41" i="4"/>
  <c r="F41" i="4"/>
  <c r="D41" i="4"/>
  <c r="C41" i="4"/>
  <c r="B41" i="4"/>
  <c r="L40" i="4"/>
  <c r="K40" i="4"/>
  <c r="J40" i="4"/>
  <c r="H40" i="4"/>
  <c r="G40" i="4"/>
  <c r="F40" i="4"/>
  <c r="D40" i="4"/>
  <c r="C40" i="4"/>
  <c r="B40" i="4"/>
  <c r="L39" i="4"/>
  <c r="K39" i="4"/>
  <c r="J39" i="4"/>
  <c r="H39" i="4"/>
  <c r="G39" i="4"/>
  <c r="F39" i="4"/>
  <c r="D39" i="4"/>
  <c r="C39" i="4"/>
  <c r="B39" i="4"/>
  <c r="L38" i="4"/>
  <c r="K38" i="4"/>
  <c r="J38" i="4"/>
  <c r="H38" i="4"/>
  <c r="G38" i="4"/>
  <c r="F38" i="4"/>
  <c r="D38" i="4"/>
  <c r="C38" i="4"/>
  <c r="B38" i="4"/>
  <c r="L36" i="4"/>
  <c r="K36" i="4"/>
  <c r="J36" i="4"/>
  <c r="H36" i="4"/>
  <c r="G36" i="4"/>
  <c r="F36" i="4"/>
  <c r="D36" i="4"/>
  <c r="C36" i="4"/>
  <c r="B36" i="4"/>
  <c r="L35" i="4"/>
  <c r="K35" i="4"/>
  <c r="J35" i="4"/>
  <c r="H35" i="4"/>
  <c r="G35" i="4"/>
  <c r="F35" i="4"/>
  <c r="D35" i="4"/>
  <c r="C35" i="4"/>
  <c r="B35" i="4"/>
  <c r="L34" i="4"/>
  <c r="K34" i="4"/>
  <c r="J34" i="4"/>
  <c r="H34" i="4"/>
  <c r="G34" i="4"/>
  <c r="F34" i="4"/>
  <c r="D34" i="4"/>
  <c r="C34" i="4"/>
  <c r="B34" i="4"/>
  <c r="L17" i="4"/>
  <c r="L16" i="4"/>
  <c r="L15" i="4"/>
  <c r="L14" i="4"/>
  <c r="L13" i="4"/>
  <c r="L12" i="4"/>
  <c r="L11" i="4"/>
  <c r="L10" i="4"/>
  <c r="L9" i="4"/>
  <c r="L8" i="4"/>
  <c r="L7" i="4"/>
  <c r="K17" i="4"/>
  <c r="K16" i="4"/>
  <c r="K15" i="4"/>
  <c r="K14" i="4"/>
  <c r="K13" i="4"/>
  <c r="K12" i="4"/>
  <c r="K11" i="4"/>
  <c r="K10" i="4"/>
  <c r="K9" i="4"/>
  <c r="K8" i="4"/>
  <c r="K7" i="4"/>
  <c r="J17" i="4"/>
  <c r="J16" i="4"/>
  <c r="J15" i="4"/>
  <c r="J14" i="4"/>
  <c r="J13" i="4"/>
  <c r="J12" i="4"/>
  <c r="J11" i="4"/>
  <c r="J10" i="4"/>
  <c r="J9" i="4"/>
  <c r="J8" i="4"/>
  <c r="J7" i="4"/>
  <c r="H56" i="4"/>
  <c r="H63" i="4"/>
  <c r="H62" i="4"/>
  <c r="H61" i="4"/>
  <c r="H60" i="4"/>
  <c r="G63" i="4"/>
  <c r="G62" i="4"/>
  <c r="G61" i="4"/>
  <c r="G60" i="4"/>
  <c r="F62" i="4"/>
  <c r="F63" i="4"/>
  <c r="F61" i="4"/>
  <c r="F60" i="4"/>
  <c r="D63" i="4"/>
  <c r="D62" i="4"/>
  <c r="D61" i="4"/>
  <c r="D60" i="4"/>
  <c r="C63" i="4"/>
  <c r="C62" i="4"/>
  <c r="C61" i="4"/>
  <c r="C60" i="4"/>
  <c r="H58" i="4"/>
  <c r="H57" i="4"/>
  <c r="G58" i="4"/>
  <c r="G57" i="4"/>
  <c r="G56" i="4"/>
  <c r="F58" i="4"/>
  <c r="F57" i="4"/>
  <c r="F56" i="4"/>
  <c r="D58" i="4"/>
  <c r="D57" i="4"/>
  <c r="D56" i="4"/>
  <c r="C58" i="4"/>
  <c r="C57" i="4"/>
  <c r="C56" i="4"/>
  <c r="B63" i="4"/>
  <c r="B62" i="4"/>
  <c r="B61" i="4"/>
  <c r="B60" i="4"/>
  <c r="B58" i="4"/>
  <c r="B57" i="4"/>
  <c r="B56" i="4"/>
  <c r="H17" i="4" l="1"/>
  <c r="H16" i="4"/>
  <c r="H15" i="4"/>
  <c r="H14" i="4"/>
  <c r="H13" i="4"/>
  <c r="H12" i="4"/>
  <c r="H11" i="4"/>
  <c r="H10" i="4"/>
  <c r="H9" i="4"/>
  <c r="H8" i="4"/>
  <c r="H7" i="4"/>
  <c r="G17" i="4"/>
  <c r="G16" i="4"/>
  <c r="G15" i="4"/>
  <c r="G14" i="4"/>
  <c r="G13" i="4"/>
  <c r="G12" i="4"/>
  <c r="G11" i="4"/>
  <c r="G10" i="4"/>
  <c r="G9" i="4"/>
  <c r="G8" i="4"/>
  <c r="G7" i="4"/>
  <c r="F17" i="4"/>
  <c r="F16" i="4"/>
  <c r="F15" i="4"/>
  <c r="F14" i="4"/>
  <c r="F13" i="4"/>
  <c r="F12" i="4"/>
  <c r="F11" i="4"/>
  <c r="F10" i="4"/>
  <c r="F9" i="4"/>
  <c r="F8" i="4"/>
  <c r="F7" i="4"/>
  <c r="D17" i="4"/>
  <c r="D16" i="4"/>
  <c r="D15" i="4"/>
  <c r="D14" i="4"/>
  <c r="D13" i="4"/>
  <c r="D12" i="4"/>
  <c r="D11" i="4"/>
  <c r="D10" i="4"/>
  <c r="D9" i="4"/>
  <c r="D8" i="4"/>
  <c r="D7" i="4"/>
  <c r="C17" i="4"/>
  <c r="C16" i="4"/>
  <c r="C15" i="4"/>
  <c r="C14" i="4"/>
  <c r="C13" i="4"/>
  <c r="C12" i="4"/>
  <c r="C11" i="4"/>
  <c r="C10" i="4"/>
  <c r="C9" i="4"/>
  <c r="C8" i="4"/>
  <c r="C7" i="4"/>
  <c r="B17" i="4"/>
  <c r="B16" i="4"/>
  <c r="B15" i="4"/>
  <c r="B14" i="4"/>
  <c r="B13" i="4"/>
  <c r="B12" i="4"/>
  <c r="B11" i="4"/>
  <c r="B10" i="4"/>
  <c r="B9" i="4"/>
  <c r="B8" i="4"/>
  <c r="B7" i="4"/>
  <c r="I56" i="4" l="1"/>
  <c r="V57" i="4"/>
  <c r="V58" i="4"/>
  <c r="V56" i="4"/>
  <c r="V63" i="4"/>
  <c r="V61" i="4"/>
  <c r="U61" i="4"/>
  <c r="U63" i="4"/>
  <c r="U57" i="4"/>
  <c r="U58" i="4"/>
  <c r="U56" i="4"/>
  <c r="T61" i="4"/>
  <c r="T60" i="4" s="1"/>
  <c r="T63" i="4"/>
  <c r="T57" i="4"/>
  <c r="T58" i="4"/>
  <c r="T56" i="4"/>
  <c r="R63" i="4"/>
  <c r="Q63" i="4"/>
  <c r="R61" i="4"/>
  <c r="Q61" i="4"/>
  <c r="Q60" i="4" s="1"/>
  <c r="P61" i="4"/>
  <c r="Q57" i="4"/>
  <c r="Q58" i="4"/>
  <c r="R57" i="4"/>
  <c r="R58" i="4"/>
  <c r="R56" i="4"/>
  <c r="P56" i="4"/>
  <c r="Q56" i="4"/>
  <c r="T62" i="4" l="1"/>
  <c r="U60" i="4"/>
  <c r="V60" i="4"/>
  <c r="Q62" i="4"/>
  <c r="R60" i="4"/>
  <c r="P60" i="4"/>
  <c r="P63" i="4"/>
  <c r="H350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32" i="5"/>
  <c r="H331" i="5"/>
  <c r="P58" i="4"/>
  <c r="P57" i="4"/>
  <c r="H292" i="5"/>
  <c r="H291" i="5"/>
  <c r="H290" i="5"/>
  <c r="H289" i="5"/>
  <c r="U62" i="4" l="1"/>
  <c r="R62" i="4"/>
  <c r="V62" i="4"/>
  <c r="P62" i="4"/>
  <c r="B9" i="6" l="1"/>
  <c r="E10" i="6"/>
  <c r="F10" i="6"/>
  <c r="G10" i="6"/>
  <c r="F9" i="6"/>
  <c r="G9" i="6"/>
  <c r="E9" i="6"/>
  <c r="F8" i="6"/>
  <c r="G8" i="6"/>
  <c r="E8" i="6"/>
  <c r="F7" i="6"/>
  <c r="G7" i="6"/>
  <c r="E7" i="6"/>
  <c r="F6" i="6"/>
  <c r="G6" i="6"/>
  <c r="E6" i="6"/>
  <c r="C10" i="6"/>
  <c r="D10" i="6"/>
  <c r="B10" i="6"/>
  <c r="C9" i="6"/>
  <c r="D9" i="6"/>
  <c r="D8" i="6"/>
  <c r="C8" i="6"/>
  <c r="B8" i="6"/>
  <c r="B7" i="6"/>
  <c r="D7" i="6"/>
  <c r="C7" i="6"/>
  <c r="D6" i="6"/>
  <c r="C6" i="6"/>
  <c r="B6" i="6"/>
  <c r="R11" i="2"/>
  <c r="Q11" i="2"/>
  <c r="P11" i="2"/>
  <c r="O11" i="2"/>
  <c r="N11" i="2"/>
  <c r="D11" i="2" s="1"/>
  <c r="M10" i="2"/>
  <c r="C10" i="2" s="1"/>
  <c r="M11" i="2"/>
  <c r="C11" i="2" s="1"/>
  <c r="G20" i="6" l="1"/>
  <c r="G19" i="6"/>
  <c r="F20" i="6"/>
  <c r="F19" i="6"/>
  <c r="E20" i="6"/>
  <c r="E19" i="6"/>
  <c r="D20" i="6"/>
  <c r="D19" i="6"/>
  <c r="C20" i="6"/>
  <c r="C19" i="6"/>
  <c r="B20" i="6"/>
  <c r="B19" i="6"/>
  <c r="C37" i="3"/>
  <c r="J16" i="6"/>
  <c r="N17" i="6"/>
  <c r="O17" i="6"/>
  <c r="N18" i="6"/>
  <c r="O18" i="6"/>
  <c r="N19" i="6"/>
  <c r="O19" i="6"/>
  <c r="N20" i="6"/>
  <c r="O20" i="6"/>
  <c r="M20" i="6"/>
  <c r="M19" i="6"/>
  <c r="M18" i="6"/>
  <c r="M17" i="6"/>
  <c r="L18" i="6"/>
  <c r="K19" i="6"/>
  <c r="K18" i="6"/>
  <c r="K17" i="6"/>
  <c r="L17" i="6"/>
  <c r="L19" i="6"/>
  <c r="K20" i="6"/>
  <c r="L20" i="6"/>
  <c r="J20" i="6"/>
  <c r="M45" i="6"/>
  <c r="J45" i="6"/>
  <c r="M34" i="6"/>
  <c r="M31" i="6"/>
  <c r="J34" i="6"/>
  <c r="J32" i="6"/>
  <c r="J19" i="6"/>
  <c r="J18" i="6"/>
  <c r="J17" i="6"/>
  <c r="N16" i="6"/>
  <c r="O16" i="6"/>
  <c r="M16" i="6"/>
  <c r="L16" i="6"/>
  <c r="K16" i="6"/>
  <c r="J57" i="3"/>
  <c r="L24" i="3"/>
  <c r="L27" i="3"/>
  <c r="C27" i="3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L10" i="6"/>
  <c r="K10" i="6"/>
  <c r="J10" i="6"/>
  <c r="L9" i="6"/>
  <c r="K9" i="6"/>
  <c r="J9" i="6"/>
  <c r="K8" i="6"/>
  <c r="L8" i="6"/>
  <c r="J8" i="6"/>
  <c r="L7" i="6"/>
  <c r="K7" i="6"/>
  <c r="J7" i="6"/>
  <c r="J6" i="6"/>
  <c r="K6" i="6"/>
  <c r="L6" i="6"/>
  <c r="O39" i="6"/>
  <c r="O44" i="6"/>
  <c r="N43" i="6"/>
  <c r="N41" i="6"/>
  <c r="N40" i="6"/>
  <c r="O40" i="6" s="1"/>
  <c r="N39" i="6"/>
  <c r="M39" i="6"/>
  <c r="L39" i="6"/>
  <c r="K41" i="6"/>
  <c r="K40" i="6"/>
  <c r="K39" i="6"/>
  <c r="L44" i="6"/>
  <c r="K43" i="6"/>
  <c r="J43" i="6"/>
  <c r="J42" i="6"/>
  <c r="J41" i="6"/>
  <c r="J40" i="6"/>
  <c r="J39" i="6"/>
  <c r="O29" i="6"/>
  <c r="O33" i="6"/>
  <c r="N32" i="6"/>
  <c r="N30" i="6"/>
  <c r="N29" i="6"/>
  <c r="L31" i="6"/>
  <c r="L29" i="6"/>
  <c r="K29" i="6"/>
  <c r="L33" i="6"/>
  <c r="K32" i="6"/>
  <c r="L32" i="6" s="1"/>
  <c r="L30" i="6"/>
  <c r="K30" i="6"/>
  <c r="L34" i="6"/>
  <c r="M32" i="6"/>
  <c r="J31" i="6"/>
  <c r="M30" i="6"/>
  <c r="J30" i="6"/>
  <c r="M29" i="6"/>
  <c r="J29" i="6"/>
  <c r="M28" i="6"/>
  <c r="J28" i="6"/>
  <c r="D28" i="6"/>
  <c r="E40" i="6"/>
  <c r="E29" i="6"/>
  <c r="E30" i="6"/>
  <c r="E31" i="6"/>
  <c r="E32" i="6"/>
  <c r="E33" i="6"/>
  <c r="E34" i="6"/>
  <c r="E35" i="6"/>
  <c r="E36" i="6"/>
  <c r="E37" i="6"/>
  <c r="E38" i="6"/>
  <c r="E39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28" i="6"/>
  <c r="D52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3" i="6"/>
  <c r="D54" i="6"/>
  <c r="L26" i="3"/>
  <c r="O41" i="6" l="1"/>
  <c r="L40" i="6"/>
  <c r="L41" i="6"/>
  <c r="O30" i="6"/>
  <c r="C24" i="3"/>
  <c r="C31" i="3" s="1"/>
  <c r="O42" i="6" l="1"/>
  <c r="O45" i="6"/>
  <c r="O43" i="6"/>
  <c r="L45" i="6"/>
  <c r="L43" i="6"/>
  <c r="L42" i="6" s="1"/>
  <c r="O34" i="6"/>
  <c r="O32" i="6"/>
  <c r="O31" i="6" s="1"/>
  <c r="U7" i="4"/>
  <c r="C26" i="3"/>
  <c r="F31" i="3"/>
  <c r="F30" i="3"/>
  <c r="F28" i="3"/>
  <c r="F27" i="3"/>
  <c r="F26" i="3"/>
  <c r="F25" i="3"/>
  <c r="F24" i="3"/>
  <c r="C28" i="3"/>
  <c r="C25" i="3"/>
  <c r="O28" i="3"/>
  <c r="O27" i="3"/>
  <c r="O26" i="3"/>
  <c r="O25" i="3"/>
  <c r="O24" i="3"/>
  <c r="L28" i="3"/>
  <c r="L25" i="3"/>
  <c r="M18" i="2"/>
  <c r="C18" i="2" s="1"/>
  <c r="O12" i="2"/>
  <c r="E11" i="2" s="1"/>
  <c r="C30" i="3" l="1"/>
  <c r="Z35" i="4"/>
  <c r="Z36" i="4"/>
  <c r="Z38" i="4"/>
  <c r="Z39" i="4"/>
  <c r="Z40" i="4"/>
  <c r="Z34" i="4"/>
  <c r="Y35" i="4"/>
  <c r="Y36" i="4"/>
  <c r="Y38" i="4"/>
  <c r="Y39" i="4"/>
  <c r="Y40" i="4"/>
  <c r="Y34" i="4"/>
  <c r="X35" i="4"/>
  <c r="X36" i="4"/>
  <c r="X38" i="4"/>
  <c r="X39" i="4"/>
  <c r="X40" i="4"/>
  <c r="X34" i="4"/>
  <c r="V35" i="4"/>
  <c r="V36" i="4"/>
  <c r="V38" i="4"/>
  <c r="V39" i="4"/>
  <c r="V40" i="4"/>
  <c r="V34" i="4"/>
  <c r="U35" i="4"/>
  <c r="U36" i="4"/>
  <c r="U38" i="4"/>
  <c r="U39" i="4"/>
  <c r="U40" i="4"/>
  <c r="T35" i="4"/>
  <c r="T36" i="4"/>
  <c r="T38" i="4"/>
  <c r="T39" i="4"/>
  <c r="T40" i="4"/>
  <c r="U34" i="4"/>
  <c r="T34" i="4"/>
  <c r="R35" i="4"/>
  <c r="R36" i="4"/>
  <c r="R38" i="4"/>
  <c r="R39" i="4"/>
  <c r="R40" i="4"/>
  <c r="Q35" i="4"/>
  <c r="Q36" i="4"/>
  <c r="Q38" i="4"/>
  <c r="Q39" i="4"/>
  <c r="Q40" i="4"/>
  <c r="P38" i="4"/>
  <c r="P39" i="4"/>
  <c r="P40" i="4"/>
  <c r="P35" i="4"/>
  <c r="P36" i="4"/>
  <c r="R34" i="4"/>
  <c r="Q34" i="4"/>
  <c r="P34" i="4"/>
  <c r="T41" i="4" l="1"/>
  <c r="Z41" i="4"/>
  <c r="V41" i="4"/>
  <c r="Q41" i="4"/>
  <c r="U41" i="4"/>
  <c r="Y41" i="4"/>
  <c r="X41" i="4"/>
  <c r="R41" i="4"/>
  <c r="P41" i="4"/>
  <c r="Z17" i="4"/>
  <c r="Y17" i="4"/>
  <c r="X17" i="4"/>
  <c r="V17" i="4"/>
  <c r="U17" i="4"/>
  <c r="T17" i="4"/>
  <c r="R17" i="4"/>
  <c r="Q17" i="4"/>
  <c r="P17" i="4"/>
  <c r="Z15" i="4"/>
  <c r="Y15" i="4"/>
  <c r="X15" i="4"/>
  <c r="Z14" i="4"/>
  <c r="Y14" i="4"/>
  <c r="X14" i="4"/>
  <c r="V15" i="4"/>
  <c r="U15" i="4"/>
  <c r="T15" i="4"/>
  <c r="V14" i="4"/>
  <c r="U14" i="4"/>
  <c r="T14" i="4"/>
  <c r="R15" i="4"/>
  <c r="Q15" i="4"/>
  <c r="P15" i="4"/>
  <c r="P14" i="4"/>
  <c r="Q13" i="4"/>
  <c r="U13" i="4" l="1"/>
  <c r="R14" i="4"/>
  <c r="Q14" i="4"/>
  <c r="X13" i="4"/>
  <c r="Y13" i="4"/>
  <c r="Z13" i="4"/>
  <c r="T13" i="4"/>
  <c r="V13" i="4"/>
  <c r="P13" i="4"/>
  <c r="R13" i="4"/>
  <c r="X12" i="4"/>
  <c r="Y12" i="4"/>
  <c r="Z12" i="4"/>
  <c r="Y11" i="4"/>
  <c r="X11" i="4"/>
  <c r="Z11" i="4"/>
  <c r="T12" i="4"/>
  <c r="U12" i="4"/>
  <c r="V12" i="4"/>
  <c r="V11" i="4"/>
  <c r="U11" i="4"/>
  <c r="T11" i="4"/>
  <c r="R12" i="4"/>
  <c r="Q12" i="4"/>
  <c r="P12" i="4"/>
  <c r="R11" i="4"/>
  <c r="Q11" i="4"/>
  <c r="P11" i="4"/>
  <c r="Z10" i="4"/>
  <c r="Y10" i="4"/>
  <c r="X10" i="4"/>
  <c r="V10" i="4"/>
  <c r="U10" i="4"/>
  <c r="T10" i="4"/>
  <c r="T9" i="4"/>
  <c r="R10" i="4"/>
  <c r="Q10" i="4"/>
  <c r="Q9" i="4"/>
  <c r="P10" i="4"/>
  <c r="P9" i="4"/>
  <c r="Z9" i="4"/>
  <c r="Y9" i="4"/>
  <c r="X9" i="4"/>
  <c r="V9" i="4"/>
  <c r="U9" i="4"/>
  <c r="R9" i="4"/>
  <c r="Y8" i="4" l="1"/>
  <c r="X8" i="4"/>
  <c r="Z8" i="4"/>
  <c r="V8" i="4"/>
  <c r="R8" i="4"/>
  <c r="U8" i="4"/>
  <c r="Q8" i="4"/>
  <c r="T8" i="4"/>
  <c r="P8" i="4"/>
  <c r="Y7" i="4"/>
  <c r="X7" i="4"/>
  <c r="T7" i="4"/>
  <c r="Q7" i="4"/>
  <c r="P7" i="4"/>
  <c r="Z7" i="4"/>
  <c r="V7" i="4"/>
  <c r="R7" i="4"/>
  <c r="Q16" i="4" l="1"/>
  <c r="Y16" i="4"/>
  <c r="V16" i="4"/>
  <c r="T16" i="4"/>
  <c r="Z16" i="4"/>
  <c r="U16" i="4"/>
  <c r="P16" i="4"/>
  <c r="X16" i="4"/>
  <c r="R16" i="4"/>
  <c r="H37" i="3" l="1"/>
  <c r="E37" i="3"/>
  <c r="G37" i="3"/>
  <c r="D37" i="3"/>
  <c r="F37" i="3"/>
  <c r="H38" i="3"/>
  <c r="E38" i="3"/>
  <c r="G38" i="3"/>
  <c r="D38" i="3"/>
  <c r="F38" i="3"/>
  <c r="C38" i="3"/>
  <c r="K60" i="3"/>
  <c r="K61" i="3"/>
  <c r="J61" i="3"/>
  <c r="J60" i="3"/>
  <c r="K59" i="3"/>
  <c r="J59" i="3"/>
  <c r="K58" i="3"/>
  <c r="J58" i="3"/>
  <c r="K57" i="3"/>
  <c r="F16" i="3"/>
  <c r="F15" i="3"/>
  <c r="F14" i="3"/>
  <c r="C16" i="3"/>
  <c r="C15" i="3"/>
  <c r="C14" i="3"/>
  <c r="F7" i="3"/>
  <c r="F6" i="3"/>
  <c r="F5" i="3"/>
  <c r="C7" i="3"/>
  <c r="C6" i="3"/>
  <c r="C5" i="3"/>
  <c r="R23" i="2"/>
  <c r="Q23" i="2"/>
  <c r="P23" i="2"/>
  <c r="O23" i="2"/>
  <c r="R19" i="2"/>
  <c r="R20" i="2"/>
  <c r="R21" i="2"/>
  <c r="R22" i="2"/>
  <c r="R18" i="2"/>
  <c r="Q19" i="2"/>
  <c r="Q20" i="2"/>
  <c r="Q21" i="2"/>
  <c r="Q22" i="2"/>
  <c r="Q18" i="2"/>
  <c r="P19" i="2"/>
  <c r="P20" i="2"/>
  <c r="P21" i="2"/>
  <c r="P22" i="2"/>
  <c r="P18" i="2"/>
  <c r="F18" i="2" s="1"/>
  <c r="O19" i="2"/>
  <c r="E19" i="2" s="1"/>
  <c r="O20" i="2"/>
  <c r="O21" i="2"/>
  <c r="O22" i="2"/>
  <c r="O18" i="2"/>
  <c r="E18" i="2" s="1"/>
  <c r="N19" i="2"/>
  <c r="D19" i="2" s="1"/>
  <c r="N20" i="2"/>
  <c r="D20" i="2" s="1"/>
  <c r="N21" i="2"/>
  <c r="D21" i="2" s="1"/>
  <c r="N22" i="2"/>
  <c r="D22" i="2" s="1"/>
  <c r="N18" i="2"/>
  <c r="D18" i="2" s="1"/>
  <c r="M19" i="2"/>
  <c r="C19" i="2" s="1"/>
  <c r="M20" i="2"/>
  <c r="C20" i="2" s="1"/>
  <c r="M21" i="2"/>
  <c r="C21" i="2" s="1"/>
  <c r="M22" i="2"/>
  <c r="C22" i="2" s="1"/>
  <c r="R12" i="2"/>
  <c r="H11" i="2" s="1"/>
  <c r="Q12" i="2"/>
  <c r="G11" i="2" s="1"/>
  <c r="P12" i="2"/>
  <c r="F11" i="2" s="1"/>
  <c r="R6" i="2"/>
  <c r="R7" i="2"/>
  <c r="R8" i="2"/>
  <c r="R9" i="2"/>
  <c r="R10" i="2"/>
  <c r="R5" i="2"/>
  <c r="Q6" i="2"/>
  <c r="Q7" i="2"/>
  <c r="Q8" i="2"/>
  <c r="Q9" i="2"/>
  <c r="Q10" i="2"/>
  <c r="Q5" i="2"/>
  <c r="P6" i="2"/>
  <c r="P7" i="2"/>
  <c r="P8" i="2"/>
  <c r="P9" i="2"/>
  <c r="P10" i="2"/>
  <c r="P5" i="2"/>
  <c r="O6" i="2"/>
  <c r="O7" i="2"/>
  <c r="O8" i="2"/>
  <c r="E8" i="2" s="1"/>
  <c r="O9" i="2"/>
  <c r="E9" i="2" s="1"/>
  <c r="O10" i="2"/>
  <c r="O5" i="2"/>
  <c r="M6" i="2"/>
  <c r="C6" i="2" s="1"/>
  <c r="M7" i="2"/>
  <c r="C7" i="2" s="1"/>
  <c r="M8" i="2"/>
  <c r="C8" i="2" s="1"/>
  <c r="M9" i="2"/>
  <c r="C9" i="2" s="1"/>
  <c r="M5" i="2"/>
  <c r="C5" i="2" s="1"/>
  <c r="N6" i="2"/>
  <c r="D6" i="2" s="1"/>
  <c r="N7" i="2"/>
  <c r="D7" i="2" s="1"/>
  <c r="N8" i="2"/>
  <c r="D8" i="2" s="1"/>
  <c r="N9" i="2"/>
  <c r="D9" i="2" s="1"/>
  <c r="N10" i="2"/>
  <c r="D10" i="2" s="1"/>
  <c r="N5" i="2"/>
  <c r="D5" i="2" s="1"/>
  <c r="C13" i="2" l="1"/>
  <c r="H20" i="2"/>
  <c r="C24" i="2"/>
  <c r="F21" i="2"/>
  <c r="F20" i="2"/>
  <c r="D13" i="2"/>
  <c r="H21" i="2"/>
  <c r="F6" i="2"/>
  <c r="H10" i="2"/>
  <c r="D24" i="2"/>
  <c r="H18" i="2"/>
  <c r="T17" i="2" s="1"/>
  <c r="F19" i="2"/>
  <c r="G18" i="2"/>
  <c r="S17" i="2" s="1"/>
  <c r="G19" i="2"/>
  <c r="S18" i="2" s="1"/>
  <c r="H19" i="2"/>
  <c r="G20" i="2"/>
  <c r="G22" i="2"/>
  <c r="G21" i="2"/>
  <c r="F22" i="2"/>
  <c r="G8" i="2"/>
  <c r="S8" i="2" s="1"/>
  <c r="H22" i="2"/>
  <c r="E20" i="2"/>
  <c r="E22" i="2"/>
  <c r="E21" i="2"/>
  <c r="F5" i="2"/>
  <c r="E5" i="2"/>
  <c r="H5" i="2"/>
  <c r="F8" i="2"/>
  <c r="E10" i="2"/>
  <c r="E6" i="2"/>
  <c r="E7" i="2"/>
  <c r="G7" i="2"/>
  <c r="G5" i="2"/>
  <c r="G9" i="2"/>
  <c r="G6" i="2"/>
  <c r="G10" i="2"/>
  <c r="H6" i="2"/>
  <c r="H7" i="2"/>
  <c r="H9" i="2"/>
  <c r="F10" i="2"/>
  <c r="F9" i="2"/>
  <c r="F7" i="2"/>
  <c r="T7" i="2" s="1"/>
  <c r="H8" i="2"/>
  <c r="S10" i="2" l="1"/>
  <c r="T18" i="2"/>
  <c r="T6" i="2"/>
  <c r="T9" i="2"/>
  <c r="S20" i="2"/>
  <c r="S9" i="2"/>
  <c r="T20" i="2"/>
  <c r="S5" i="2"/>
  <c r="T19" i="2"/>
  <c r="T8" i="2"/>
  <c r="S7" i="2"/>
  <c r="S21" i="2"/>
  <c r="T21" i="2"/>
  <c r="T10" i="2"/>
  <c r="S6" i="2"/>
  <c r="E24" i="2"/>
  <c r="H13" i="2"/>
  <c r="H24" i="2"/>
  <c r="F24" i="2"/>
  <c r="E13" i="2"/>
  <c r="S19" i="2"/>
  <c r="G13" i="2"/>
  <c r="F13" i="2"/>
  <c r="G24" i="2"/>
  <c r="T5" i="2"/>
</calcChain>
</file>

<file path=xl/comments1.xml><?xml version="1.0" encoding="utf-8"?>
<comments xmlns="http://schemas.openxmlformats.org/spreadsheetml/2006/main">
  <authors>
    <author>Patrícia Klaser Biasoli</author>
  </authors>
  <commentList>
    <comment ref="L28" authorId="0">
      <text>
        <r>
          <rPr>
            <b/>
            <sz val="9"/>
            <color indexed="81"/>
            <rFont val="Tahoma"/>
            <family val="2"/>
          </rPr>
          <t xml:space="preserve">estimativa população MÉDIA 94 E 95
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 xml:space="preserve">estimativa população MÉDIA 12 E 13
</t>
        </r>
      </text>
    </comment>
  </commentList>
</comments>
</file>

<file path=xl/sharedStrings.xml><?xml version="1.0" encoding="utf-8"?>
<sst xmlns="http://schemas.openxmlformats.org/spreadsheetml/2006/main" count="1036" uniqueCount="203">
  <si>
    <t>Tabela 1</t>
  </si>
  <si>
    <t>Estimativas da População Total por faixa etária e sexo na RMPA - 1993 e 2014</t>
  </si>
  <si>
    <t>IDADE</t>
  </si>
  <si>
    <t>TOTAL</t>
  </si>
  <si>
    <t>MASCULINO</t>
  </si>
  <si>
    <t>FEMININO</t>
  </si>
  <si>
    <t xml:space="preserve">    Menos de 10</t>
  </si>
  <si>
    <t>25 a 39 anos</t>
  </si>
  <si>
    <t>40 a 59 anos</t>
  </si>
  <si>
    <t>60 anos e mais</t>
  </si>
  <si>
    <t>FONTE: PED-RMPA - ConvênioFEE, FGTAS/SINE-RS, SEADE-SP, DIEESE e apoio PMPA</t>
  </si>
  <si>
    <t>Tabela 2</t>
  </si>
  <si>
    <t>Estimativa da PEA por faixa etária e sexo na RMPA - 1993 e 2014</t>
  </si>
  <si>
    <t>Condição de Atividade</t>
  </si>
  <si>
    <t>PIA</t>
  </si>
  <si>
    <t>PEA</t>
  </si>
  <si>
    <t>Ocupados</t>
  </si>
  <si>
    <t>Desempregados</t>
  </si>
  <si>
    <t>Inativos</t>
  </si>
  <si>
    <t>FONTE: PED-RMPA - Convênio FEE, FGTAS/SINE-RS, SEADE-SP, DIEESE e apoio PMPA.</t>
  </si>
  <si>
    <t>Estimativas de pessoas com 60 anos e mais, segundo a condição de atividade na RMPA</t>
  </si>
  <si>
    <t>ESTIMATIVAS EM 1000 PESSOAS</t>
  </si>
  <si>
    <t>SEXO</t>
  </si>
  <si>
    <t>ANOS</t>
  </si>
  <si>
    <t>Total</t>
  </si>
  <si>
    <t>Masculino</t>
  </si>
  <si>
    <t>Feminino</t>
  </si>
  <si>
    <t>Tabela 4</t>
  </si>
  <si>
    <t>Idade média da PEA por sexo na RMPA - 1993 e 2014</t>
  </si>
  <si>
    <t>Tabela 5</t>
  </si>
  <si>
    <t>POPULAÇÃO IDOSA</t>
  </si>
  <si>
    <t>POPULAÇÃO TOTAL</t>
  </si>
  <si>
    <t>SETOR DE ATIVIDADE</t>
  </si>
  <si>
    <t>1993-96</t>
  </si>
  <si>
    <t xml:space="preserve">Mulher </t>
  </si>
  <si>
    <t>Homem</t>
  </si>
  <si>
    <t>Assalariados</t>
  </si>
  <si>
    <t>Autônomos</t>
  </si>
  <si>
    <t>Empregado doméstico</t>
  </si>
  <si>
    <t>Empregador</t>
  </si>
  <si>
    <t>Trabalh. fam. Sem rem.</t>
  </si>
  <si>
    <t>Outros</t>
  </si>
  <si>
    <t>(1) A amostra não comporta a desagregação para esta categoria.</t>
  </si>
  <si>
    <t>Indústria de transf.</t>
  </si>
  <si>
    <t>Serviços</t>
  </si>
  <si>
    <t>Seviços domésticos</t>
  </si>
  <si>
    <t>Tabela 6</t>
  </si>
  <si>
    <t xml:space="preserve">Taxa de participação da população idosa e da população total, por gênero na RMPA _ </t>
  </si>
  <si>
    <t>1993 e 2014</t>
  </si>
  <si>
    <t>POPULAÇÂO</t>
  </si>
  <si>
    <t>Mulher</t>
  </si>
  <si>
    <t>População idosa</t>
  </si>
  <si>
    <t>População total</t>
  </si>
  <si>
    <t>Tabela 8</t>
  </si>
  <si>
    <t>Tabela 3</t>
  </si>
  <si>
    <t>Idade média da PIA por sexo na RMPA - 1993 e 2014</t>
  </si>
  <si>
    <t>2007-10</t>
  </si>
  <si>
    <t xml:space="preserve">Construção </t>
  </si>
  <si>
    <t xml:space="preserve">Comércio; reparação de </t>
  </si>
  <si>
    <t xml:space="preserve">  veículos e motocicletas</t>
  </si>
  <si>
    <t>IDADE4 * ano * SEXO Crosstabulation</t>
  </si>
  <si>
    <t>ano</t>
  </si>
  <si>
    <t>1 MASCULINO</t>
  </si>
  <si>
    <t>IDADE4</t>
  </si>
  <si>
    <t>1,00 Menores de 10</t>
  </si>
  <si>
    <t>4,00 25 A 39</t>
  </si>
  <si>
    <t>5,00 40 A 59</t>
  </si>
  <si>
    <t>6,00 60 E MAIS</t>
  </si>
  <si>
    <t>2 FEMININO</t>
  </si>
  <si>
    <t>TABELA 1</t>
  </si>
  <si>
    <t>TABELA 2</t>
  </si>
  <si>
    <t>Distribuição da População Total por faixa etária e sexo na RMPA - 1993 e 2014</t>
  </si>
  <si>
    <t>Distribuição da PEA por faixa etária e sexo na RMPA - 1993 e 2014</t>
  </si>
  <si>
    <t>Estimativa total</t>
  </si>
  <si>
    <t>Estimativa PEA total</t>
  </si>
  <si>
    <t>IDADE3 * ano * SEXO Crosstabulation</t>
  </si>
  <si>
    <t>IDADE3</t>
  </si>
  <si>
    <t>3,00 25 A 39</t>
  </si>
  <si>
    <t>4,00 40 A 59</t>
  </si>
  <si>
    <t>5,00 60 E MAIS</t>
  </si>
  <si>
    <t>N</t>
  </si>
  <si>
    <t>Mean</t>
  </si>
  <si>
    <t>TABELA 3</t>
  </si>
  <si>
    <t>TABELA 4</t>
  </si>
  <si>
    <t>Distribuição de pessoas com 60 anos e mais, segundo a condição de atividade na RMPA</t>
  </si>
  <si>
    <t xml:space="preserve"> em 1993 e 2014</t>
  </si>
  <si>
    <t>1,00 DESEMPREG</t>
  </si>
  <si>
    <t>4,00 OCUPADOS</t>
  </si>
  <si>
    <t>5,00  INATIVOS</t>
  </si>
  <si>
    <t>7,00 MENORES</t>
  </si>
  <si>
    <t>AMOSTRA</t>
  </si>
  <si>
    <t>IDADE5</t>
  </si>
  <si>
    <t>1,00 MENOS DE 60</t>
  </si>
  <si>
    <t>2,00 60 E MAIS</t>
  </si>
  <si>
    <t>Informe Anual</t>
  </si>
  <si>
    <t>DESEM * ano * IDADE5 * SEXO Crosstabulation</t>
  </si>
  <si>
    <t>TABELA 7</t>
  </si>
  <si>
    <t>-1</t>
  </si>
  <si>
    <t>0</t>
  </si>
  <si>
    <t>200 Ind Transf</t>
  </si>
  <si>
    <t>301 Const Civil</t>
  </si>
  <si>
    <t>400 Comercio</t>
  </si>
  <si>
    <t>500 Servicos</t>
  </si>
  <si>
    <t>511 Serv Domest</t>
  </si>
  <si>
    <t>600 Outros</t>
  </si>
  <si>
    <t>TABELA 8</t>
  </si>
  <si>
    <t>1,00 AssTot</t>
  </si>
  <si>
    <t>2,00 Demais</t>
  </si>
  <si>
    <t>1,00 SetorPriv</t>
  </si>
  <si>
    <t>3,00 SetorPub</t>
  </si>
  <si>
    <t>4,00 NSabe</t>
  </si>
  <si>
    <t>6,00 Auton</t>
  </si>
  <si>
    <t>8,00 Domes</t>
  </si>
  <si>
    <t>11,00 Demais</t>
  </si>
  <si>
    <t>1 ASS PRIV C CART</t>
  </si>
  <si>
    <t>2 ASS PRIV S CART</t>
  </si>
  <si>
    <t>3 ASS PÚBLICO</t>
  </si>
  <si>
    <t>4 ASS NÃO SABE</t>
  </si>
  <si>
    <t>5 AUT PÚBLICO</t>
  </si>
  <si>
    <t>6 AUT EMPRESA</t>
  </si>
  <si>
    <t>7 EMPREGADOR</t>
  </si>
  <si>
    <t>8 DOMÉST MENS</t>
  </si>
  <si>
    <t>9 DOMÉST DIAR</t>
  </si>
  <si>
    <t>10 TRAB FAMILIAR</t>
  </si>
  <si>
    <t>11 DONO DE NEG. FAMILIAR</t>
  </si>
  <si>
    <t>12 OUTROS</t>
  </si>
  <si>
    <t>POS2 * ano * IDADE5 Crosstabulation</t>
  </si>
  <si>
    <t>POS1 * ano * IDADE5 Crosstabulation</t>
  </si>
  <si>
    <t>POSICAO NA OCUPACAO - PADRONIZADA (POS) * ano * IDADE5 Crosstabulation</t>
  </si>
  <si>
    <t>SETOR DE ATIVIDADE - PADRONIZADA * ano * IDADE5 Crosstabulation</t>
  </si>
  <si>
    <t>Distribuição da população ocupada com 60 anos e mais nos períodos 1993-96 e 2007-10 e da população ocupada total por</t>
  </si>
  <si>
    <t>2,00 10 A 15</t>
  </si>
  <si>
    <t>3,00 15 E 24</t>
  </si>
  <si>
    <t>1,00 10 A 15</t>
  </si>
  <si>
    <t>2,00 16 E 24</t>
  </si>
  <si>
    <t>sexo no período 2007-10, segundo o setor de atividade na RMPA.</t>
  </si>
  <si>
    <t>2011-14</t>
  </si>
  <si>
    <t xml:space="preserve">     Com carteira</t>
  </si>
  <si>
    <t xml:space="preserve">     Sem carteira</t>
  </si>
  <si>
    <t xml:space="preserve">   Setor privado</t>
  </si>
  <si>
    <t xml:space="preserve">   Setor público</t>
  </si>
  <si>
    <t>10 a 15 anos</t>
  </si>
  <si>
    <t>16 a 24 anos</t>
  </si>
  <si>
    <t>80 anos e mais</t>
  </si>
  <si>
    <t>em 1993-96 e 2011-14</t>
  </si>
  <si>
    <t xml:space="preserve">Desempregados </t>
  </si>
  <si>
    <t xml:space="preserve">Estimativa da população total, da População Economicamente Ativa e dos inativos </t>
  </si>
  <si>
    <t>TABELA1 - Informe Anual</t>
  </si>
  <si>
    <t xml:space="preserve">Taxa de participação da população idosa e da população total, por gênero na RMPA </t>
  </si>
  <si>
    <t>DESEM * ano * SEXO * IDADE5 Crosstabulation</t>
  </si>
  <si>
    <t>DESEM</t>
  </si>
  <si>
    <t>1993-1996</t>
  </si>
  <si>
    <t>2011-2014</t>
  </si>
  <si>
    <t>POPULAÇAO TOTAL</t>
  </si>
  <si>
    <t>POPULAÇÃO</t>
  </si>
  <si>
    <t>Amostral</t>
  </si>
  <si>
    <t xml:space="preserve">Distribuição </t>
  </si>
  <si>
    <t>Estimativa</t>
  </si>
  <si>
    <t xml:space="preserve"> População em Idade Ativa (10 anos ou mais)</t>
  </si>
  <si>
    <t xml:space="preserve">   População Economicamente Ativa</t>
  </si>
  <si>
    <t xml:space="preserve">     Ocupados</t>
  </si>
  <si>
    <t xml:space="preserve">     Desempregados</t>
  </si>
  <si>
    <t>Taxa de Participação (%)</t>
  </si>
  <si>
    <t>POPULAÇAO IDOSA (60 anos e mais)</t>
  </si>
  <si>
    <t>Distribuição de pessoas com 60 anos e mais</t>
  </si>
  <si>
    <r>
      <t xml:space="preserve">Distribuição de pessoas com </t>
    </r>
    <r>
      <rPr>
        <b/>
        <sz val="11"/>
        <color rgb="FFFF0000"/>
        <rFont val="Calibri"/>
        <family val="2"/>
        <scheme val="minor"/>
      </rPr>
      <t>menos de</t>
    </r>
    <r>
      <rPr>
        <sz val="11"/>
        <color rgb="FFFF0000"/>
        <rFont val="Calibri"/>
        <family val="2"/>
        <scheme val="minor"/>
      </rPr>
      <t xml:space="preserve"> 60 anos</t>
    </r>
  </si>
  <si>
    <t>Amostra de pessoas com 60 anos e mais</t>
  </si>
  <si>
    <t>IDADE6 * ano * SEXO Crosstabulation</t>
  </si>
  <si>
    <t>IDADE6</t>
  </si>
  <si>
    <t>3,00 16 E 24</t>
  </si>
  <si>
    <t>6,00 60 A 79</t>
  </si>
  <si>
    <t>7,00 80 E MAIS</t>
  </si>
  <si>
    <t>Tabela 8a</t>
  </si>
  <si>
    <t>SETOR DE ATIVIDADE CNAE * ano * IDADE5 Crosstabulation</t>
  </si>
  <si>
    <t>Count</t>
  </si>
  <si>
    <t>2000 Indústria de Transformação</t>
  </si>
  <si>
    <t>3000 Construção</t>
  </si>
  <si>
    <t>4000 Comércio</t>
  </si>
  <si>
    <t>5000 Serviços</t>
  </si>
  <si>
    <t>9999 Demais Setores</t>
  </si>
  <si>
    <t xml:space="preserve">(1) Seção C da CNAE 2.0 domiciliar. (2) Seção F da CNAE 2.0 domiciliar. (3) Seção G da CNAE 2.0 domiciliar. (4) Seções H a S da CNAE 2.0 domiciliar. </t>
  </si>
  <si>
    <t xml:space="preserve">(5) Seção T da CNAE 2.0 domiciliar. (6) Inclui as seguintes seções da CNAE 2.0 domiciliar: agricultura, pecuária, produção florestal, pesca e aquicultura </t>
  </si>
  <si>
    <t xml:space="preserve">(Seção A); indústrias extrativas (Seção B); eletricidade e gás (Seção D); água, esgoto, atividades de gestão de resíduos e descontaminação </t>
  </si>
  <si>
    <t xml:space="preserve">(Seção E); organismos internacionais e outras instituições extraterritoriais (Seção U); atividades mal definidas (Seção V). </t>
  </si>
  <si>
    <t>(7) A amostra não comporta a desagregação para esta categoria.</t>
  </si>
  <si>
    <t>(1)   incluem  aqueles que não sabem a que setor pertence a empresa em que trabalham.</t>
  </si>
  <si>
    <t xml:space="preserve">(2)  Incluem os estatutários e os celetistas que trabalham em instituições públicas (Governos  Municipal,  Estadual,  Federal,  </t>
  </si>
  <si>
    <t>empresa de economia mista,  autarquia,  fundação,  etc). (3) A amostra não comporta a desagregação para esta categoria.</t>
  </si>
  <si>
    <t>(3) A amostra não comporta a desagregação para esta categoria.</t>
  </si>
  <si>
    <t>(7)</t>
  </si>
  <si>
    <t>Distribuição da população ocupada com 60 anos e mais no período de 2011-14 e da população ocupada total por</t>
  </si>
  <si>
    <t>sexo no período 2011-14, segundo o setor de atividade na RMPA.</t>
  </si>
  <si>
    <t xml:space="preserve">(1) Seção C da CNAE 2.0 domiciliar. (2) Seção F da CNAE 2.0 domiciliar. (3) Seção G da CNAE 2.0 domiciliar. (4) Seções H a S da </t>
  </si>
  <si>
    <t xml:space="preserve">CNAE 2.0 domiciliar. (5) Seção T da CNAE 2.0 domiciliar. (6) Inclui as seguintes seções da CNAE 2.0 domiciliar: agricultura, pecuária, </t>
  </si>
  <si>
    <t xml:space="preserve">produção florestal, pesca e aquicultura (Seção A); indústrias extrativas (Seção B); eletricidade e gás (Seção D); água, esgoto, </t>
  </si>
  <si>
    <t xml:space="preserve">atividades de gestão de resíduos e descontaminação  (Seção E); organismos internacionais e outras instituições extraterritoriais </t>
  </si>
  <si>
    <t>(Seção U); atividades mal definidas (Seção V). (7) A amostra não comporta a desagregação para esta categoria.</t>
  </si>
  <si>
    <t xml:space="preserve">Distribuição da população ocupada idosa e da popupação ocupada total, segundo o setor de atividade, por </t>
  </si>
  <si>
    <t xml:space="preserve">Distribuição da população ocupada idosa e da população ocupada total, segundo o setor de atividade, por </t>
  </si>
  <si>
    <t>sexo, na RMPA -  períodos 1993-1996 e  2011-14</t>
  </si>
  <si>
    <t>sexo, na RMPA -  no período 2011-14</t>
  </si>
  <si>
    <t>Indústria de transformação</t>
  </si>
  <si>
    <t>FONTE: PED-RMPA - Convênio FEE, FGTAS, PMPA, SEADE, DIEESE e apoio PMPA MTE/FAT.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</si>
</sst>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0"/>
    <numFmt numFmtId="165" formatCode="0.0"/>
    <numFmt numFmtId="166" formatCode="0.00000"/>
    <numFmt numFmtId="167" formatCode="####.00"/>
    <numFmt numFmtId="168" formatCode="0.000"/>
    <numFmt numFmtId="169" formatCode="###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3" tint="0.3999755851924192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9" fillId="0" borderId="0"/>
    <xf numFmtId="0" fontId="22" fillId="0" borderId="0"/>
  </cellStyleXfs>
  <cellXfs count="51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3" fillId="2" borderId="0" xfId="1" applyFill="1"/>
    <xf numFmtId="0" fontId="5" fillId="2" borderId="8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left" vertical="top" wrapText="1"/>
    </xf>
    <xf numFmtId="164" fontId="5" fillId="2" borderId="9" xfId="1" applyNumberFormat="1" applyFont="1" applyFill="1" applyBorder="1" applyAlignment="1">
      <alignment horizontal="right" vertical="top"/>
    </xf>
    <xf numFmtId="0" fontId="5" fillId="2" borderId="11" xfId="1" applyFont="1" applyFill="1" applyBorder="1" applyAlignment="1">
      <alignment horizontal="left" vertical="top" wrapText="1"/>
    </xf>
    <xf numFmtId="164" fontId="5" fillId="2" borderId="12" xfId="1" applyNumberFormat="1" applyFont="1" applyFill="1" applyBorder="1" applyAlignment="1">
      <alignment horizontal="right" vertical="top"/>
    </xf>
    <xf numFmtId="164" fontId="5" fillId="2" borderId="18" xfId="1" applyNumberFormat="1" applyFont="1" applyFill="1" applyBorder="1" applyAlignment="1">
      <alignment horizontal="right" vertical="top"/>
    </xf>
    <xf numFmtId="164" fontId="5" fillId="2" borderId="25" xfId="1" applyNumberFormat="1" applyFont="1" applyFill="1" applyBorder="1" applyAlignment="1">
      <alignment horizontal="right" vertical="top"/>
    </xf>
    <xf numFmtId="164" fontId="5" fillId="2" borderId="27" xfId="1" applyNumberFormat="1" applyFont="1" applyFill="1" applyBorder="1" applyAlignment="1">
      <alignment horizontal="right" vertical="top"/>
    </xf>
    <xf numFmtId="164" fontId="5" fillId="2" borderId="31" xfId="1" applyNumberFormat="1" applyFont="1" applyFill="1" applyBorder="1" applyAlignment="1">
      <alignment horizontal="right" vertical="top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1" applyFont="1" applyFill="1" applyBorder="1" applyAlignment="1">
      <alignment vertical="center"/>
    </xf>
    <xf numFmtId="0" fontId="5" fillId="2" borderId="42" xfId="1" applyFont="1" applyFill="1" applyBorder="1" applyAlignment="1">
      <alignment horizontal="center" wrapText="1"/>
    </xf>
    <xf numFmtId="166" fontId="0" fillId="2" borderId="0" xfId="0" applyNumberFormat="1" applyFill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164" fontId="7" fillId="2" borderId="15" xfId="1" applyNumberFormat="1" applyFont="1" applyFill="1" applyBorder="1" applyAlignment="1">
      <alignment horizontal="right" vertical="top"/>
    </xf>
    <xf numFmtId="164" fontId="7" fillId="2" borderId="29" xfId="1" applyNumberFormat="1" applyFont="1" applyFill="1" applyBorder="1" applyAlignment="1">
      <alignment horizontal="right" vertical="top"/>
    </xf>
    <xf numFmtId="164" fontId="7" fillId="2" borderId="35" xfId="1" applyNumberFormat="1" applyFont="1" applyFill="1" applyBorder="1" applyAlignment="1">
      <alignment horizontal="right" vertical="top"/>
    </xf>
    <xf numFmtId="164" fontId="7" fillId="2" borderId="36" xfId="1" applyNumberFormat="1" applyFont="1" applyFill="1" applyBorder="1" applyAlignment="1">
      <alignment horizontal="right" vertical="top"/>
    </xf>
    <xf numFmtId="166" fontId="0" fillId="2" borderId="0" xfId="0" applyNumberFormat="1" applyFill="1" applyBorder="1" applyAlignment="1">
      <alignment horizontal="center"/>
    </xf>
    <xf numFmtId="0" fontId="0" fillId="2" borderId="2" xfId="0" applyFill="1" applyBorder="1"/>
    <xf numFmtId="0" fontId="5" fillId="2" borderId="5" xfId="2" applyFont="1" applyFill="1" applyBorder="1" applyAlignment="1">
      <alignment horizontal="left" vertical="top" wrapText="1"/>
    </xf>
    <xf numFmtId="164" fontId="5" fillId="2" borderId="9" xfId="2" applyNumberFormat="1" applyFont="1" applyFill="1" applyBorder="1" applyAlignment="1">
      <alignment horizontal="right" vertical="top"/>
    </xf>
    <xf numFmtId="0" fontId="5" fillId="2" borderId="11" xfId="2" applyFont="1" applyFill="1" applyBorder="1" applyAlignment="1">
      <alignment horizontal="left" vertical="top" wrapText="1"/>
    </xf>
    <xf numFmtId="164" fontId="5" fillId="2" borderId="12" xfId="2" applyNumberFormat="1" applyFont="1" applyFill="1" applyBorder="1" applyAlignment="1">
      <alignment horizontal="right" vertical="top"/>
    </xf>
    <xf numFmtId="0" fontId="5" fillId="2" borderId="14" xfId="2" applyFont="1" applyFill="1" applyBorder="1" applyAlignment="1">
      <alignment horizontal="left" vertical="top" wrapText="1"/>
    </xf>
    <xf numFmtId="164" fontId="5" fillId="2" borderId="15" xfId="2" applyNumberFormat="1" applyFont="1" applyFill="1" applyBorder="1" applyAlignment="1">
      <alignment horizontal="right" vertical="top"/>
    </xf>
    <xf numFmtId="0" fontId="5" fillId="2" borderId="17" xfId="2" applyFont="1" applyFill="1" applyBorder="1" applyAlignment="1">
      <alignment horizontal="left" vertical="top" wrapText="1"/>
    </xf>
    <xf numFmtId="164" fontId="5" fillId="2" borderId="18" xfId="2" applyNumberFormat="1" applyFont="1" applyFill="1" applyBorder="1" applyAlignment="1">
      <alignment horizontal="right" vertical="top"/>
    </xf>
    <xf numFmtId="0" fontId="5" fillId="2" borderId="48" xfId="2" applyFont="1" applyFill="1" applyBorder="1" applyAlignment="1">
      <alignment horizontal="left" wrapText="1"/>
    </xf>
    <xf numFmtId="0" fontId="5" fillId="2" borderId="49" xfId="2" applyFont="1" applyFill="1" applyBorder="1" applyAlignment="1">
      <alignment horizontal="left" wrapText="1"/>
    </xf>
    <xf numFmtId="0" fontId="5" fillId="2" borderId="50" xfId="2" applyFont="1" applyFill="1" applyBorder="1" applyAlignment="1">
      <alignment horizontal="center" wrapText="1"/>
    </xf>
    <xf numFmtId="0" fontId="5" fillId="2" borderId="22" xfId="2" applyFont="1" applyFill="1" applyBorder="1" applyAlignment="1">
      <alignment horizontal="center" wrapText="1"/>
    </xf>
    <xf numFmtId="167" fontId="5" fillId="2" borderId="25" xfId="2" applyNumberFormat="1" applyFont="1" applyFill="1" applyBorder="1" applyAlignment="1">
      <alignment horizontal="right" vertical="top"/>
    </xf>
    <xf numFmtId="167" fontId="5" fillId="2" borderId="27" xfId="2" applyNumberFormat="1" applyFont="1" applyFill="1" applyBorder="1" applyAlignment="1">
      <alignment horizontal="right" vertical="top"/>
    </xf>
    <xf numFmtId="167" fontId="5" fillId="2" borderId="29" xfId="2" applyNumberFormat="1" applyFont="1" applyFill="1" applyBorder="1" applyAlignment="1">
      <alignment horizontal="right" vertical="top"/>
    </xf>
    <xf numFmtId="167" fontId="5" fillId="2" borderId="31" xfId="2" applyNumberFormat="1" applyFont="1" applyFill="1" applyBorder="1" applyAlignment="1">
      <alignment horizontal="right" vertical="top"/>
    </xf>
    <xf numFmtId="0" fontId="5" fillId="2" borderId="34" xfId="2" applyFont="1" applyFill="1" applyBorder="1" applyAlignment="1">
      <alignment horizontal="left" vertical="top" wrapText="1"/>
    </xf>
    <xf numFmtId="164" fontId="5" fillId="2" borderId="35" xfId="2" applyNumberFormat="1" applyFont="1" applyFill="1" applyBorder="1" applyAlignment="1">
      <alignment horizontal="right" vertical="top"/>
    </xf>
    <xf numFmtId="167" fontId="5" fillId="2" borderId="36" xfId="2" applyNumberFormat="1" applyFont="1" applyFill="1" applyBorder="1" applyAlignment="1">
      <alignment horizontal="right" vertical="top"/>
    </xf>
    <xf numFmtId="165" fontId="0" fillId="2" borderId="0" xfId="0" applyNumberFormat="1" applyFill="1" applyAlignment="1">
      <alignment horizontal="center"/>
    </xf>
    <xf numFmtId="0" fontId="3" fillId="2" borderId="0" xfId="3" applyFont="1" applyFill="1" applyBorder="1" applyAlignment="1">
      <alignment vertical="center"/>
    </xf>
    <xf numFmtId="0" fontId="3" fillId="2" borderId="0" xfId="3" applyFill="1"/>
    <xf numFmtId="164" fontId="5" fillId="2" borderId="27" xfId="3" applyNumberFormat="1" applyFont="1" applyFill="1" applyBorder="1" applyAlignment="1">
      <alignment horizontal="right" vertical="top"/>
    </xf>
    <xf numFmtId="164" fontId="5" fillId="2" borderId="29" xfId="3" applyNumberFormat="1" applyFont="1" applyFill="1" applyBorder="1" applyAlignment="1">
      <alignment horizontal="right" vertical="top"/>
    </xf>
    <xf numFmtId="164" fontId="5" fillId="2" borderId="31" xfId="3" applyNumberFormat="1" applyFont="1" applyFill="1" applyBorder="1" applyAlignment="1">
      <alignment horizontal="right" vertical="top"/>
    </xf>
    <xf numFmtId="0" fontId="5" fillId="2" borderId="16" xfId="3" applyFont="1" applyFill="1" applyBorder="1" applyAlignment="1">
      <alignment horizontal="left" vertical="top" wrapText="1"/>
    </xf>
    <xf numFmtId="164" fontId="5" fillId="2" borderId="36" xfId="3" applyNumberFormat="1" applyFont="1" applyFill="1" applyBorder="1" applyAlignment="1">
      <alignment horizontal="right" vertical="top"/>
    </xf>
    <xf numFmtId="0" fontId="3" fillId="2" borderId="0" xfId="3" applyFill="1" applyBorder="1"/>
    <xf numFmtId="0" fontId="4" fillId="2" borderId="0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top" wrapText="1"/>
    </xf>
    <xf numFmtId="164" fontId="5" fillId="2" borderId="44" xfId="3" applyNumberFormat="1" applyFont="1" applyFill="1" applyBorder="1" applyAlignment="1">
      <alignment horizontal="right" vertical="top"/>
    </xf>
    <xf numFmtId="164" fontId="5" fillId="2" borderId="51" xfId="3" applyNumberFormat="1" applyFont="1" applyFill="1" applyBorder="1" applyAlignment="1">
      <alignment horizontal="right" vertical="top"/>
    </xf>
    <xf numFmtId="164" fontId="5" fillId="2" borderId="45" xfId="3" applyNumberFormat="1" applyFont="1" applyFill="1" applyBorder="1" applyAlignment="1">
      <alignment horizontal="right" vertical="top"/>
    </xf>
    <xf numFmtId="164" fontId="5" fillId="2" borderId="52" xfId="3" applyNumberFormat="1" applyFont="1" applyFill="1" applyBorder="1" applyAlignment="1">
      <alignment horizontal="right" vertical="top"/>
    </xf>
    <xf numFmtId="0" fontId="9" fillId="2" borderId="0" xfId="0" applyFont="1" applyFill="1"/>
    <xf numFmtId="0" fontId="9" fillId="2" borderId="3" xfId="0" applyFont="1" applyFill="1" applyBorder="1"/>
    <xf numFmtId="1" fontId="9" fillId="2" borderId="0" xfId="0" applyNumberFormat="1" applyFont="1" applyFill="1"/>
    <xf numFmtId="0" fontId="9" fillId="2" borderId="2" xfId="0" applyFont="1" applyFill="1" applyBorder="1" applyAlignment="1"/>
    <xf numFmtId="0" fontId="9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right"/>
    </xf>
    <xf numFmtId="1" fontId="9" fillId="2" borderId="0" xfId="0" applyNumberFormat="1" applyFont="1" applyFill="1" applyAlignment="1">
      <alignment horizontal="right"/>
    </xf>
    <xf numFmtId="0" fontId="9" fillId="2" borderId="0" xfId="0" applyFont="1" applyFill="1" applyBorder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2" xfId="0" applyFill="1" applyBorder="1" applyAlignment="1"/>
    <xf numFmtId="166" fontId="0" fillId="2" borderId="0" xfId="0" applyNumberFormat="1" applyFill="1" applyAlignment="1">
      <alignment horizontal="right"/>
    </xf>
    <xf numFmtId="166" fontId="0" fillId="2" borderId="3" xfId="0" applyNumberFormat="1" applyFill="1" applyBorder="1" applyAlignment="1">
      <alignment horizontal="right"/>
    </xf>
    <xf numFmtId="165" fontId="0" fillId="2" borderId="3" xfId="0" applyNumberFormat="1" applyFill="1" applyBorder="1" applyAlignment="1">
      <alignment horizontal="center"/>
    </xf>
    <xf numFmtId="166" fontId="0" fillId="2" borderId="0" xfId="0" applyNumberFormat="1" applyFill="1"/>
    <xf numFmtId="166" fontId="0" fillId="2" borderId="3" xfId="0" applyNumberFormat="1" applyFill="1" applyBorder="1"/>
    <xf numFmtId="0" fontId="6" fillId="2" borderId="0" xfId="0" applyFont="1" applyFill="1"/>
    <xf numFmtId="0" fontId="5" fillId="2" borderId="46" xfId="3" applyFont="1" applyFill="1" applyBorder="1" applyAlignment="1">
      <alignment vertical="top" wrapText="1"/>
    </xf>
    <xf numFmtId="0" fontId="5" fillId="2" borderId="4" xfId="3" applyFont="1" applyFill="1" applyBorder="1" applyAlignment="1">
      <alignment wrapText="1"/>
    </xf>
    <xf numFmtId="0" fontId="3" fillId="2" borderId="55" xfId="3" applyFont="1" applyFill="1" applyBorder="1" applyAlignment="1">
      <alignment vertical="center"/>
    </xf>
    <xf numFmtId="0" fontId="3" fillId="2" borderId="56" xfId="3" applyFont="1" applyFill="1" applyBorder="1" applyAlignment="1">
      <alignment vertical="center"/>
    </xf>
    <xf numFmtId="0" fontId="5" fillId="2" borderId="45" xfId="3" applyFont="1" applyFill="1" applyBorder="1" applyAlignment="1">
      <alignment horizontal="center" wrapText="1"/>
    </xf>
    <xf numFmtId="0" fontId="5" fillId="2" borderId="31" xfId="3" applyFont="1" applyFill="1" applyBorder="1" applyAlignment="1">
      <alignment horizontal="center" wrapText="1"/>
    </xf>
    <xf numFmtId="0" fontId="5" fillId="2" borderId="37" xfId="3" applyFont="1" applyFill="1" applyBorder="1" applyAlignment="1">
      <alignment horizontal="left" vertical="top" wrapText="1"/>
    </xf>
    <xf numFmtId="164" fontId="5" fillId="2" borderId="57" xfId="3" applyNumberFormat="1" applyFont="1" applyFill="1" applyBorder="1" applyAlignment="1">
      <alignment horizontal="right" vertical="top"/>
    </xf>
    <xf numFmtId="164" fontId="5" fillId="2" borderId="39" xfId="3" applyNumberFormat="1" applyFont="1" applyFill="1" applyBorder="1" applyAlignment="1">
      <alignment horizontal="right" vertical="top"/>
    </xf>
    <xf numFmtId="0" fontId="5" fillId="2" borderId="40" xfId="3" applyFont="1" applyFill="1" applyBorder="1" applyAlignment="1">
      <alignment vertical="top" wrapText="1"/>
    </xf>
    <xf numFmtId="0" fontId="5" fillId="2" borderId="0" xfId="3" applyFont="1" applyFill="1" applyBorder="1" applyAlignment="1">
      <alignment vertical="top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0" xfId="0" applyFill="1"/>
    <xf numFmtId="0" fontId="3" fillId="2" borderId="6" xfId="4" applyFont="1" applyFill="1" applyBorder="1" applyAlignment="1">
      <alignment vertical="center"/>
    </xf>
    <xf numFmtId="0" fontId="3" fillId="2" borderId="7" xfId="4" applyFont="1" applyFill="1" applyBorder="1" applyAlignment="1">
      <alignment vertical="center"/>
    </xf>
    <xf numFmtId="0" fontId="5" fillId="2" borderId="8" xfId="4" applyFont="1" applyFill="1" applyBorder="1" applyAlignment="1">
      <alignment horizontal="center" wrapText="1"/>
    </xf>
    <xf numFmtId="0" fontId="5" fillId="2" borderId="59" xfId="4" applyFont="1" applyFill="1" applyBorder="1" applyAlignment="1">
      <alignment horizontal="center" wrapText="1"/>
    </xf>
    <xf numFmtId="0" fontId="5" fillId="2" borderId="5" xfId="4" applyFont="1" applyFill="1" applyBorder="1" applyAlignment="1">
      <alignment horizontal="left" vertical="top" wrapText="1"/>
    </xf>
    <xf numFmtId="164" fontId="5" fillId="2" borderId="9" xfId="4" applyNumberFormat="1" applyFont="1" applyFill="1" applyBorder="1" applyAlignment="1">
      <alignment horizontal="right" vertical="top"/>
    </xf>
    <xf numFmtId="164" fontId="5" fillId="2" borderId="60" xfId="4" applyNumberFormat="1" applyFont="1" applyFill="1" applyBorder="1" applyAlignment="1">
      <alignment horizontal="right" vertical="top"/>
    </xf>
    <xf numFmtId="0" fontId="5" fillId="2" borderId="11" xfId="4" applyFont="1" applyFill="1" applyBorder="1" applyAlignment="1">
      <alignment horizontal="left" vertical="top" wrapText="1"/>
    </xf>
    <xf numFmtId="164" fontId="5" fillId="2" borderId="12" xfId="4" applyNumberFormat="1" applyFont="1" applyFill="1" applyBorder="1" applyAlignment="1">
      <alignment horizontal="right" vertical="top"/>
    </xf>
    <xf numFmtId="164" fontId="5" fillId="2" borderId="61" xfId="4" applyNumberFormat="1" applyFont="1" applyFill="1" applyBorder="1" applyAlignment="1">
      <alignment horizontal="right" vertical="top"/>
    </xf>
    <xf numFmtId="0" fontId="5" fillId="2" borderId="46" xfId="4" applyFont="1" applyFill="1" applyBorder="1" applyAlignment="1">
      <alignment vertical="top" wrapText="1"/>
    </xf>
    <xf numFmtId="164" fontId="5" fillId="2" borderId="15" xfId="4" applyNumberFormat="1" applyFont="1" applyFill="1" applyBorder="1" applyAlignment="1">
      <alignment horizontal="right" vertical="top"/>
    </xf>
    <xf numFmtId="164" fontId="5" fillId="2" borderId="62" xfId="4" applyNumberFormat="1" applyFont="1" applyFill="1" applyBorder="1" applyAlignment="1">
      <alignment horizontal="right" vertical="top"/>
    </xf>
    <xf numFmtId="0" fontId="5" fillId="2" borderId="17" xfId="4" applyFont="1" applyFill="1" applyBorder="1" applyAlignment="1">
      <alignment horizontal="left" vertical="top" wrapText="1"/>
    </xf>
    <xf numFmtId="164" fontId="5" fillId="2" borderId="18" xfId="4" applyNumberFormat="1" applyFont="1" applyFill="1" applyBorder="1" applyAlignment="1">
      <alignment horizontal="right" vertical="top"/>
    </xf>
    <xf numFmtId="164" fontId="5" fillId="2" borderId="63" xfId="4" applyNumberFormat="1" applyFont="1" applyFill="1" applyBorder="1" applyAlignment="1">
      <alignment horizontal="right" vertical="top"/>
    </xf>
    <xf numFmtId="164" fontId="5" fillId="2" borderId="25" xfId="4" applyNumberFormat="1" applyFont="1" applyFill="1" applyBorder="1" applyAlignment="1">
      <alignment horizontal="right" vertical="top"/>
    </xf>
    <xf numFmtId="164" fontId="5" fillId="2" borderId="27" xfId="4" applyNumberFormat="1" applyFont="1" applyFill="1" applyBorder="1" applyAlignment="1">
      <alignment horizontal="right" vertical="top"/>
    </xf>
    <xf numFmtId="164" fontId="5" fillId="2" borderId="29" xfId="4" applyNumberFormat="1" applyFont="1" applyFill="1" applyBorder="1" applyAlignment="1">
      <alignment horizontal="right" vertical="top"/>
    </xf>
    <xf numFmtId="164" fontId="5" fillId="2" borderId="31" xfId="4" applyNumberFormat="1" applyFont="1" applyFill="1" applyBorder="1" applyAlignment="1">
      <alignment horizontal="right" vertical="top"/>
    </xf>
    <xf numFmtId="0" fontId="5" fillId="2" borderId="40" xfId="4" applyFont="1" applyFill="1" applyBorder="1" applyAlignment="1">
      <alignment vertical="top" wrapText="1"/>
    </xf>
    <xf numFmtId="164" fontId="5" fillId="2" borderId="35" xfId="4" applyNumberFormat="1" applyFont="1" applyFill="1" applyBorder="1" applyAlignment="1">
      <alignment horizontal="right" vertical="top"/>
    </xf>
    <xf numFmtId="164" fontId="5" fillId="2" borderId="64" xfId="4" applyNumberFormat="1" applyFont="1" applyFill="1" applyBorder="1" applyAlignment="1">
      <alignment horizontal="right" vertical="top"/>
    </xf>
    <xf numFmtId="164" fontId="5" fillId="2" borderId="36" xfId="4" applyNumberFormat="1" applyFont="1" applyFill="1" applyBorder="1" applyAlignment="1">
      <alignment horizontal="right" vertical="top"/>
    </xf>
    <xf numFmtId="0" fontId="5" fillId="2" borderId="37" xfId="4" applyFont="1" applyFill="1" applyBorder="1" applyAlignment="1">
      <alignment wrapText="1"/>
    </xf>
    <xf numFmtId="0" fontId="3" fillId="2" borderId="20" xfId="4" applyFont="1" applyFill="1" applyBorder="1" applyAlignment="1">
      <alignment vertical="center"/>
    </xf>
    <xf numFmtId="0" fontId="5" fillId="2" borderId="42" xfId="4" applyFont="1" applyFill="1" applyBorder="1" applyAlignment="1">
      <alignment horizontal="center" wrapText="1"/>
    </xf>
    <xf numFmtId="0" fontId="10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0" fillId="2" borderId="0" xfId="0" applyNumberFormat="1" applyFill="1"/>
    <xf numFmtId="165" fontId="0" fillId="2" borderId="3" xfId="0" applyNumberFormat="1" applyFill="1" applyBorder="1"/>
    <xf numFmtId="165" fontId="0" fillId="2" borderId="0" xfId="0" applyNumberFormat="1" applyFill="1" applyAlignment="1">
      <alignment horizontal="right"/>
    </xf>
    <xf numFmtId="165" fontId="0" fillId="2" borderId="0" xfId="0" applyNumberFormat="1" applyFill="1" applyBorder="1"/>
    <xf numFmtId="0" fontId="12" fillId="2" borderId="0" xfId="5" applyFont="1" applyFill="1" applyBorder="1" applyAlignment="1">
      <alignment vertical="center"/>
    </xf>
    <xf numFmtId="0" fontId="12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13" fillId="2" borderId="8" xfId="5" applyFont="1" applyFill="1" applyBorder="1" applyAlignment="1">
      <alignment horizontal="center" wrapText="1"/>
    </xf>
    <xf numFmtId="0" fontId="13" fillId="2" borderId="59" xfId="5" applyFont="1" applyFill="1" applyBorder="1" applyAlignment="1">
      <alignment horizontal="center" wrapText="1"/>
    </xf>
    <xf numFmtId="0" fontId="13" fillId="2" borderId="5" xfId="5" applyFont="1" applyFill="1" applyBorder="1" applyAlignment="1">
      <alignment horizontal="left" vertical="top" wrapText="1"/>
    </xf>
    <xf numFmtId="164" fontId="13" fillId="2" borderId="9" xfId="5" applyNumberFormat="1" applyFont="1" applyFill="1" applyBorder="1" applyAlignment="1">
      <alignment horizontal="right" vertical="top"/>
    </xf>
    <xf numFmtId="164" fontId="13" fillId="2" borderId="60" xfId="5" applyNumberFormat="1" applyFont="1" applyFill="1" applyBorder="1" applyAlignment="1">
      <alignment horizontal="right" vertical="top"/>
    </xf>
    <xf numFmtId="0" fontId="13" fillId="2" borderId="11" xfId="5" applyFont="1" applyFill="1" applyBorder="1" applyAlignment="1">
      <alignment horizontal="left" vertical="top" wrapText="1"/>
    </xf>
    <xf numFmtId="164" fontId="13" fillId="2" borderId="12" xfId="5" applyNumberFormat="1" applyFont="1" applyFill="1" applyBorder="1" applyAlignment="1">
      <alignment horizontal="right" vertical="top"/>
    </xf>
    <xf numFmtId="164" fontId="13" fillId="2" borderId="61" xfId="5" applyNumberFormat="1" applyFont="1" applyFill="1" applyBorder="1" applyAlignment="1">
      <alignment horizontal="right" vertical="top"/>
    </xf>
    <xf numFmtId="0" fontId="13" fillId="2" borderId="46" xfId="5" applyFont="1" applyFill="1" applyBorder="1" applyAlignment="1">
      <alignment vertical="top" wrapText="1"/>
    </xf>
    <xf numFmtId="164" fontId="13" fillId="2" borderId="15" xfId="5" applyNumberFormat="1" applyFont="1" applyFill="1" applyBorder="1" applyAlignment="1">
      <alignment horizontal="right" vertical="top"/>
    </xf>
    <xf numFmtId="164" fontId="13" fillId="2" borderId="62" xfId="5" applyNumberFormat="1" applyFont="1" applyFill="1" applyBorder="1" applyAlignment="1">
      <alignment horizontal="right" vertical="top"/>
    </xf>
    <xf numFmtId="0" fontId="13" fillId="2" borderId="17" xfId="5" applyFont="1" applyFill="1" applyBorder="1" applyAlignment="1">
      <alignment horizontal="left" vertical="top" wrapText="1"/>
    </xf>
    <xf numFmtId="164" fontId="13" fillId="2" borderId="18" xfId="5" applyNumberFormat="1" applyFont="1" applyFill="1" applyBorder="1" applyAlignment="1">
      <alignment horizontal="right" vertical="top"/>
    </xf>
    <xf numFmtId="164" fontId="13" fillId="2" borderId="63" xfId="5" applyNumberFormat="1" applyFont="1" applyFill="1" applyBorder="1" applyAlignment="1">
      <alignment horizontal="right" vertical="top"/>
    </xf>
    <xf numFmtId="0" fontId="13" fillId="2" borderId="37" xfId="5" applyFont="1" applyFill="1" applyBorder="1" applyAlignment="1">
      <alignment wrapText="1"/>
    </xf>
    <xf numFmtId="0" fontId="12" fillId="2" borderId="20" xfId="5" applyFont="1" applyFill="1" applyBorder="1" applyAlignment="1">
      <alignment vertical="center"/>
    </xf>
    <xf numFmtId="0" fontId="13" fillId="2" borderId="38" xfId="5" applyFont="1" applyFill="1" applyBorder="1" applyAlignment="1">
      <alignment wrapText="1"/>
    </xf>
    <xf numFmtId="0" fontId="12" fillId="2" borderId="21" xfId="5" applyFont="1" applyFill="1" applyBorder="1" applyAlignment="1">
      <alignment vertical="center"/>
    </xf>
    <xf numFmtId="0" fontId="12" fillId="2" borderId="41" xfId="5" applyFont="1" applyFill="1" applyBorder="1" applyAlignment="1">
      <alignment vertical="center"/>
    </xf>
    <xf numFmtId="0" fontId="13" fillId="2" borderId="42" xfId="5" applyFont="1" applyFill="1" applyBorder="1" applyAlignment="1">
      <alignment horizontal="center" wrapText="1"/>
    </xf>
    <xf numFmtId="164" fontId="13" fillId="2" borderId="25" xfId="5" applyNumberFormat="1" applyFont="1" applyFill="1" applyBorder="1" applyAlignment="1">
      <alignment horizontal="right" vertical="top"/>
    </xf>
    <xf numFmtId="164" fontId="13" fillId="2" borderId="27" xfId="5" applyNumberFormat="1" applyFont="1" applyFill="1" applyBorder="1" applyAlignment="1">
      <alignment horizontal="right" vertical="top"/>
    </xf>
    <xf numFmtId="164" fontId="13" fillId="2" borderId="29" xfId="5" applyNumberFormat="1" applyFont="1" applyFill="1" applyBorder="1" applyAlignment="1">
      <alignment horizontal="right" vertical="top"/>
    </xf>
    <xf numFmtId="164" fontId="13" fillId="2" borderId="31" xfId="5" applyNumberFormat="1" applyFont="1" applyFill="1" applyBorder="1" applyAlignment="1">
      <alignment horizontal="right" vertical="top"/>
    </xf>
    <xf numFmtId="0" fontId="13" fillId="2" borderId="40" xfId="5" applyFont="1" applyFill="1" applyBorder="1" applyAlignment="1">
      <alignment vertical="top" wrapText="1"/>
    </xf>
    <xf numFmtId="164" fontId="13" fillId="2" borderId="35" xfId="5" applyNumberFormat="1" applyFont="1" applyFill="1" applyBorder="1" applyAlignment="1">
      <alignment horizontal="right" vertical="top"/>
    </xf>
    <xf numFmtId="164" fontId="13" fillId="2" borderId="64" xfId="5" applyNumberFormat="1" applyFont="1" applyFill="1" applyBorder="1" applyAlignment="1">
      <alignment horizontal="right" vertical="top"/>
    </xf>
    <xf numFmtId="164" fontId="13" fillId="2" borderId="36" xfId="5" applyNumberFormat="1" applyFont="1" applyFill="1" applyBorder="1" applyAlignment="1">
      <alignment horizontal="right" vertical="top"/>
    </xf>
    <xf numFmtId="0" fontId="0" fillId="2" borderId="0" xfId="0" applyFill="1" applyAlignment="1">
      <alignment horizontal="center" vertical="top"/>
    </xf>
    <xf numFmtId="165" fontId="0" fillId="2" borderId="3" xfId="0" applyNumberForma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5" fillId="2" borderId="65" xfId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4" fillId="2" borderId="0" xfId="0" applyFont="1" applyFill="1"/>
    <xf numFmtId="0" fontId="14" fillId="2" borderId="0" xfId="0" applyFont="1" applyFill="1" applyBorder="1"/>
    <xf numFmtId="166" fontId="0" fillId="0" borderId="0" xfId="0" applyNumberFormat="1" applyFill="1" applyAlignment="1">
      <alignment horizontal="center"/>
    </xf>
    <xf numFmtId="0" fontId="14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15" fillId="2" borderId="0" xfId="0" applyFont="1" applyFill="1"/>
    <xf numFmtId="164" fontId="13" fillId="5" borderId="61" xfId="5" applyNumberFormat="1" applyFont="1" applyFill="1" applyBorder="1" applyAlignment="1">
      <alignment horizontal="right" vertical="top"/>
    </xf>
    <xf numFmtId="164" fontId="13" fillId="5" borderId="27" xfId="5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3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3" fillId="2" borderId="0" xfId="6" applyFont="1" applyFill="1" applyBorder="1" applyAlignment="1">
      <alignment vertical="center"/>
    </xf>
    <xf numFmtId="0" fontId="5" fillId="2" borderId="5" xfId="6" applyFont="1" applyFill="1" applyBorder="1" applyAlignment="1">
      <alignment horizontal="left" vertical="top" wrapText="1"/>
    </xf>
    <xf numFmtId="0" fontId="5" fillId="2" borderId="11" xfId="6" applyFont="1" applyFill="1" applyBorder="1" applyAlignment="1">
      <alignment horizontal="left" vertical="top" wrapText="1"/>
    </xf>
    <xf numFmtId="164" fontId="5" fillId="2" borderId="12" xfId="6" applyNumberFormat="1" applyFont="1" applyFill="1" applyBorder="1" applyAlignment="1">
      <alignment horizontal="right" vertical="top"/>
    </xf>
    <xf numFmtId="164" fontId="5" fillId="2" borderId="61" xfId="6" applyNumberFormat="1" applyFont="1" applyFill="1" applyBorder="1" applyAlignment="1">
      <alignment horizontal="right" vertical="top"/>
    </xf>
    <xf numFmtId="164" fontId="5" fillId="2" borderId="15" xfId="6" applyNumberFormat="1" applyFont="1" applyFill="1" applyBorder="1" applyAlignment="1">
      <alignment horizontal="right" vertical="top"/>
    </xf>
    <xf numFmtId="164" fontId="5" fillId="2" borderId="62" xfId="6" applyNumberFormat="1" applyFont="1" applyFill="1" applyBorder="1" applyAlignment="1">
      <alignment horizontal="right" vertical="top"/>
    </xf>
    <xf numFmtId="0" fontId="5" fillId="2" borderId="17" xfId="6" applyFont="1" applyFill="1" applyBorder="1" applyAlignment="1">
      <alignment horizontal="left" vertical="top" wrapText="1"/>
    </xf>
    <xf numFmtId="164" fontId="5" fillId="2" borderId="18" xfId="6" applyNumberFormat="1" applyFont="1" applyFill="1" applyBorder="1" applyAlignment="1">
      <alignment horizontal="right" vertical="top"/>
    </xf>
    <xf numFmtId="164" fontId="5" fillId="2" borderId="63" xfId="6" applyNumberFormat="1" applyFont="1" applyFill="1" applyBorder="1" applyAlignment="1">
      <alignment horizontal="right" vertical="top"/>
    </xf>
    <xf numFmtId="164" fontId="5" fillId="2" borderId="70" xfId="6" applyNumberFormat="1" applyFont="1" applyFill="1" applyBorder="1" applyAlignment="1">
      <alignment horizontal="right" vertical="top"/>
    </xf>
    <xf numFmtId="164" fontId="5" fillId="2" borderId="71" xfId="6" applyNumberFormat="1" applyFont="1" applyFill="1" applyBorder="1" applyAlignment="1">
      <alignment horizontal="right" vertical="top"/>
    </xf>
    <xf numFmtId="0" fontId="4" fillId="2" borderId="0" xfId="6" applyFont="1" applyFill="1" applyBorder="1" applyAlignment="1">
      <alignment horizontal="center" vertical="center" wrapText="1"/>
    </xf>
    <xf numFmtId="0" fontId="5" fillId="2" borderId="46" xfId="6" applyFont="1" applyFill="1" applyBorder="1" applyAlignment="1">
      <alignment vertical="top" wrapText="1"/>
    </xf>
    <xf numFmtId="0" fontId="3" fillId="2" borderId="14" xfId="6" applyFont="1" applyFill="1" applyBorder="1" applyAlignment="1">
      <alignment vertical="center"/>
    </xf>
    <xf numFmtId="0" fontId="3" fillId="2" borderId="4" xfId="6" applyFont="1" applyFill="1" applyBorder="1" applyAlignment="1">
      <alignment vertical="center"/>
    </xf>
    <xf numFmtId="0" fontId="16" fillId="2" borderId="6" xfId="6" applyFont="1" applyFill="1" applyBorder="1" applyAlignment="1">
      <alignment vertical="center"/>
    </xf>
    <xf numFmtId="0" fontId="5" fillId="2" borderId="16" xfId="6" applyFont="1" applyFill="1" applyBorder="1" applyAlignment="1">
      <alignment vertical="top" wrapText="1"/>
    </xf>
    <xf numFmtId="0" fontId="5" fillId="2" borderId="6" xfId="6" applyFont="1" applyFill="1" applyBorder="1" applyAlignment="1">
      <alignment vertical="top" wrapText="1"/>
    </xf>
    <xf numFmtId="0" fontId="5" fillId="2" borderId="72" xfId="6" applyFont="1" applyFill="1" applyBorder="1" applyAlignment="1">
      <alignment horizontal="center" wrapText="1"/>
    </xf>
    <xf numFmtId="0" fontId="5" fillId="2" borderId="73" xfId="6" applyFont="1" applyFill="1" applyBorder="1" applyAlignment="1">
      <alignment horizontal="center" wrapText="1"/>
    </xf>
    <xf numFmtId="0" fontId="5" fillId="2" borderId="74" xfId="6" applyFont="1" applyFill="1" applyBorder="1" applyAlignment="1">
      <alignment horizontal="center" wrapText="1"/>
    </xf>
    <xf numFmtId="0" fontId="5" fillId="6" borderId="17" xfId="6" applyFont="1" applyFill="1" applyBorder="1" applyAlignment="1">
      <alignment horizontal="left" vertical="top" wrapText="1"/>
    </xf>
    <xf numFmtId="164" fontId="5" fillId="6" borderId="18" xfId="6" applyNumberFormat="1" applyFont="1" applyFill="1" applyBorder="1" applyAlignment="1">
      <alignment horizontal="right" vertical="top"/>
    </xf>
    <xf numFmtId="164" fontId="5" fillId="6" borderId="63" xfId="6" applyNumberFormat="1" applyFont="1" applyFill="1" applyBorder="1" applyAlignment="1">
      <alignment horizontal="right" vertical="top"/>
    </xf>
    <xf numFmtId="0" fontId="5" fillId="6" borderId="11" xfId="6" applyFont="1" applyFill="1" applyBorder="1" applyAlignment="1">
      <alignment horizontal="left" vertical="top" wrapText="1"/>
    </xf>
    <xf numFmtId="164" fontId="5" fillId="6" borderId="12" xfId="6" applyNumberFormat="1" applyFont="1" applyFill="1" applyBorder="1" applyAlignment="1">
      <alignment horizontal="right" vertical="top"/>
    </xf>
    <xf numFmtId="164" fontId="5" fillId="6" borderId="61" xfId="6" applyNumberFormat="1" applyFont="1" applyFill="1" applyBorder="1" applyAlignment="1">
      <alignment horizontal="right" vertical="top"/>
    </xf>
    <xf numFmtId="0" fontId="3" fillId="6" borderId="0" xfId="6" applyFont="1" applyFill="1" applyBorder="1" applyAlignment="1">
      <alignment vertical="center"/>
    </xf>
    <xf numFmtId="0" fontId="5" fillId="6" borderId="46" xfId="6" applyFont="1" applyFill="1" applyBorder="1" applyAlignment="1">
      <alignment vertical="top" wrapText="1"/>
    </xf>
    <xf numFmtId="164" fontId="5" fillId="6" borderId="15" xfId="6" applyNumberFormat="1" applyFont="1" applyFill="1" applyBorder="1" applyAlignment="1">
      <alignment horizontal="right" vertical="top"/>
    </xf>
    <xf numFmtId="164" fontId="5" fillId="6" borderId="62" xfId="6" applyNumberFormat="1" applyFont="1" applyFill="1" applyBorder="1" applyAlignment="1">
      <alignment horizontal="right" vertical="top"/>
    </xf>
    <xf numFmtId="0" fontId="5" fillId="6" borderId="16" xfId="6" applyFont="1" applyFill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5" fillId="2" borderId="16" xfId="6" applyFont="1" applyFill="1" applyBorder="1" applyAlignment="1">
      <alignment horizontal="left" vertical="top" wrapText="1"/>
    </xf>
    <xf numFmtId="164" fontId="5" fillId="2" borderId="26" xfId="6" applyNumberFormat="1" applyFont="1" applyFill="1" applyBorder="1" applyAlignment="1">
      <alignment horizontal="right" vertical="top"/>
    </xf>
    <xf numFmtId="164" fontId="5" fillId="2" borderId="33" xfId="6" applyNumberFormat="1" applyFont="1" applyFill="1" applyBorder="1" applyAlignment="1">
      <alignment horizontal="right" vertical="top"/>
    </xf>
    <xf numFmtId="0" fontId="5" fillId="2" borderId="78" xfId="6" applyFont="1" applyFill="1" applyBorder="1" applyAlignment="1">
      <alignment horizontal="center" wrapText="1"/>
    </xf>
    <xf numFmtId="164" fontId="5" fillId="2" borderId="75" xfId="6" applyNumberFormat="1" applyFont="1" applyFill="1" applyBorder="1" applyAlignment="1">
      <alignment horizontal="right" vertical="top"/>
    </xf>
    <xf numFmtId="164" fontId="5" fillId="2" borderId="78" xfId="6" applyNumberFormat="1" applyFont="1" applyFill="1" applyBorder="1" applyAlignment="1">
      <alignment horizontal="right" vertical="top"/>
    </xf>
    <xf numFmtId="0" fontId="5" fillId="2" borderId="79" xfId="6" applyFont="1" applyFill="1" applyBorder="1" applyAlignment="1">
      <alignment horizontal="center" wrapText="1"/>
    </xf>
    <xf numFmtId="164" fontId="5" fillId="2" borderId="80" xfId="6" applyNumberFormat="1" applyFont="1" applyFill="1" applyBorder="1" applyAlignment="1">
      <alignment horizontal="right" vertical="top"/>
    </xf>
    <xf numFmtId="164" fontId="5" fillId="2" borderId="81" xfId="6" applyNumberFormat="1" applyFont="1" applyFill="1" applyBorder="1" applyAlignment="1">
      <alignment horizontal="right" vertical="top"/>
    </xf>
    <xf numFmtId="164" fontId="5" fillId="2" borderId="82" xfId="6" applyNumberFormat="1" applyFont="1" applyFill="1" applyBorder="1" applyAlignment="1">
      <alignment horizontal="right" vertical="top"/>
    </xf>
    <xf numFmtId="164" fontId="5" fillId="2" borderId="83" xfId="6" applyNumberFormat="1" applyFont="1" applyFill="1" applyBorder="1" applyAlignment="1">
      <alignment horizontal="right" vertical="top"/>
    </xf>
    <xf numFmtId="0" fontId="8" fillId="3" borderId="0" xfId="0" applyFont="1" applyFill="1"/>
    <xf numFmtId="0" fontId="3" fillId="2" borderId="90" xfId="7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91" xfId="7" applyFont="1" applyFill="1" applyBorder="1" applyAlignment="1">
      <alignment vertical="center"/>
    </xf>
    <xf numFmtId="0" fontId="3" fillId="2" borderId="92" xfId="7" applyFont="1" applyFill="1" applyBorder="1" applyAlignment="1">
      <alignment vertical="center"/>
    </xf>
    <xf numFmtId="0" fontId="3" fillId="2" borderId="93" xfId="7" applyFill="1" applyBorder="1"/>
    <xf numFmtId="164" fontId="3" fillId="2" borderId="0" xfId="7" applyNumberFormat="1" applyFill="1" applyBorder="1"/>
    <xf numFmtId="0" fontId="3" fillId="2" borderId="0" xfId="7" applyFill="1" applyBorder="1"/>
    <xf numFmtId="164" fontId="3" fillId="2" borderId="94" xfId="7" applyNumberFormat="1" applyFill="1" applyBorder="1"/>
    <xf numFmtId="164" fontId="3" fillId="2" borderId="56" xfId="7" applyNumberFormat="1" applyFill="1" applyBorder="1"/>
    <xf numFmtId="168" fontId="3" fillId="2" borderId="0" xfId="7" applyNumberFormat="1" applyFill="1" applyBorder="1"/>
    <xf numFmtId="0" fontId="3" fillId="2" borderId="26" xfId="7" applyFill="1" applyBorder="1"/>
    <xf numFmtId="164" fontId="3" fillId="2" borderId="95" xfId="7" applyNumberFormat="1" applyFont="1" applyFill="1" applyBorder="1"/>
    <xf numFmtId="0" fontId="3" fillId="2" borderId="95" xfId="7" applyFill="1" applyBorder="1"/>
    <xf numFmtId="169" fontId="3" fillId="2" borderId="94" xfId="7" applyNumberFormat="1" applyFill="1" applyBorder="1"/>
    <xf numFmtId="169" fontId="3" fillId="2" borderId="56" xfId="7" applyNumberFormat="1" applyFill="1" applyBorder="1"/>
    <xf numFmtId="0" fontId="3" fillId="2" borderId="96" xfId="7" applyFill="1" applyBorder="1"/>
    <xf numFmtId="0" fontId="3" fillId="2" borderId="40" xfId="7" applyFill="1" applyBorder="1"/>
    <xf numFmtId="164" fontId="3" fillId="2" borderId="97" xfId="7" applyNumberFormat="1" applyFill="1" applyBorder="1"/>
    <xf numFmtId="164" fontId="3" fillId="2" borderId="77" xfId="7" applyNumberFormat="1" applyFill="1" applyBorder="1"/>
    <xf numFmtId="0" fontId="6" fillId="2" borderId="3" xfId="0" applyFont="1" applyFill="1" applyBorder="1"/>
    <xf numFmtId="164" fontId="0" fillId="2" borderId="0" xfId="0" applyNumberFormat="1" applyFill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3" fillId="2" borderId="40" xfId="7" applyNumberFormat="1" applyFill="1" applyBorder="1"/>
    <xf numFmtId="0" fontId="4" fillId="2" borderId="0" xfId="8" applyFont="1" applyFill="1" applyBorder="1" applyAlignment="1">
      <alignment vertical="center" wrapText="1"/>
    </xf>
    <xf numFmtId="0" fontId="19" fillId="2" borderId="0" xfId="8" applyFill="1"/>
    <xf numFmtId="0" fontId="20" fillId="2" borderId="0" xfId="8" applyFont="1" applyFill="1" applyBorder="1" applyAlignment="1">
      <alignment horizontal="left"/>
    </xf>
    <xf numFmtId="0" fontId="20" fillId="2" borderId="8" xfId="8" applyFont="1" applyFill="1" applyBorder="1" applyAlignment="1">
      <alignment horizontal="center" wrapText="1"/>
    </xf>
    <xf numFmtId="0" fontId="20" fillId="2" borderId="59" xfId="8" applyFont="1" applyFill="1" applyBorder="1" applyAlignment="1">
      <alignment horizontal="center" wrapText="1"/>
    </xf>
    <xf numFmtId="0" fontId="20" fillId="2" borderId="5" xfId="8" applyFont="1" applyFill="1" applyBorder="1" applyAlignment="1">
      <alignment horizontal="left" vertical="top" wrapText="1"/>
    </xf>
    <xf numFmtId="164" fontId="20" fillId="2" borderId="9" xfId="8" applyNumberFormat="1" applyFont="1" applyFill="1" applyBorder="1" applyAlignment="1">
      <alignment horizontal="right" vertical="top"/>
    </xf>
    <xf numFmtId="164" fontId="20" fillId="2" borderId="60" xfId="8" applyNumberFormat="1" applyFont="1" applyFill="1" applyBorder="1" applyAlignment="1">
      <alignment horizontal="right" vertical="top"/>
    </xf>
    <xf numFmtId="0" fontId="20" fillId="2" borderId="11" xfId="8" applyFont="1" applyFill="1" applyBorder="1" applyAlignment="1">
      <alignment horizontal="left" vertical="top" wrapText="1"/>
    </xf>
    <xf numFmtId="164" fontId="20" fillId="2" borderId="12" xfId="8" applyNumberFormat="1" applyFont="1" applyFill="1" applyBorder="1" applyAlignment="1">
      <alignment horizontal="right" vertical="top"/>
    </xf>
    <xf numFmtId="164" fontId="20" fillId="2" borderId="61" xfId="8" applyNumberFormat="1" applyFont="1" applyFill="1" applyBorder="1" applyAlignment="1">
      <alignment horizontal="right" vertical="top"/>
    </xf>
    <xf numFmtId="164" fontId="20" fillId="2" borderId="15" xfId="8" applyNumberFormat="1" applyFont="1" applyFill="1" applyBorder="1" applyAlignment="1">
      <alignment horizontal="right" vertical="top"/>
    </xf>
    <xf numFmtId="164" fontId="20" fillId="2" borderId="62" xfId="8" applyNumberFormat="1" applyFont="1" applyFill="1" applyBorder="1" applyAlignment="1">
      <alignment horizontal="right" vertical="top"/>
    </xf>
    <xf numFmtId="0" fontId="20" fillId="2" borderId="17" xfId="8" applyFont="1" applyFill="1" applyBorder="1" applyAlignment="1">
      <alignment horizontal="left" vertical="top" wrapText="1"/>
    </xf>
    <xf numFmtId="164" fontId="20" fillId="2" borderId="18" xfId="8" applyNumberFormat="1" applyFont="1" applyFill="1" applyBorder="1" applyAlignment="1">
      <alignment horizontal="right" vertical="top"/>
    </xf>
    <xf numFmtId="164" fontId="20" fillId="2" borderId="63" xfId="8" applyNumberFormat="1" applyFont="1" applyFill="1" applyBorder="1" applyAlignment="1">
      <alignment horizontal="right" vertical="top"/>
    </xf>
    <xf numFmtId="164" fontId="20" fillId="2" borderId="70" xfId="8" applyNumberFormat="1" applyFont="1" applyFill="1" applyBorder="1" applyAlignment="1">
      <alignment horizontal="right" vertical="top"/>
    </xf>
    <xf numFmtId="164" fontId="20" fillId="2" borderId="71" xfId="8" applyNumberFormat="1" applyFont="1" applyFill="1" applyBorder="1" applyAlignment="1">
      <alignment horizontal="right" vertical="top"/>
    </xf>
    <xf numFmtId="0" fontId="21" fillId="2" borderId="11" xfId="8" applyFont="1" applyFill="1" applyBorder="1" applyAlignment="1">
      <alignment horizontal="left" vertical="top" wrapText="1"/>
    </xf>
    <xf numFmtId="164" fontId="21" fillId="2" borderId="12" xfId="8" applyNumberFormat="1" applyFont="1" applyFill="1" applyBorder="1" applyAlignment="1">
      <alignment horizontal="right" vertical="top"/>
    </xf>
    <xf numFmtId="164" fontId="21" fillId="2" borderId="61" xfId="8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top"/>
    </xf>
    <xf numFmtId="165" fontId="0" fillId="0" borderId="0" xfId="0" applyNumberFormat="1" applyFill="1" applyBorder="1"/>
    <xf numFmtId="0" fontId="0" fillId="2" borderId="3" xfId="0" applyFill="1" applyBorder="1" applyAlignment="1">
      <alignment horizontal="center"/>
    </xf>
    <xf numFmtId="0" fontId="23" fillId="2" borderId="8" xfId="9" applyFont="1" applyFill="1" applyBorder="1" applyAlignment="1">
      <alignment horizontal="center" wrapText="1"/>
    </xf>
    <xf numFmtId="0" fontId="23" fillId="2" borderId="59" xfId="9" applyFont="1" applyFill="1" applyBorder="1" applyAlignment="1">
      <alignment horizontal="center" wrapText="1"/>
    </xf>
    <xf numFmtId="0" fontId="23" fillId="2" borderId="5" xfId="9" applyFont="1" applyFill="1" applyBorder="1" applyAlignment="1">
      <alignment horizontal="left" vertical="top" wrapText="1"/>
    </xf>
    <xf numFmtId="164" fontId="23" fillId="2" borderId="9" xfId="9" applyNumberFormat="1" applyFont="1" applyFill="1" applyBorder="1" applyAlignment="1">
      <alignment horizontal="right" vertical="top"/>
    </xf>
    <xf numFmtId="164" fontId="23" fillId="2" borderId="60" xfId="9" applyNumberFormat="1" applyFont="1" applyFill="1" applyBorder="1" applyAlignment="1">
      <alignment horizontal="right" vertical="top"/>
    </xf>
    <xf numFmtId="164" fontId="23" fillId="2" borderId="103" xfId="9" applyNumberFormat="1" applyFont="1" applyFill="1" applyBorder="1" applyAlignment="1">
      <alignment horizontal="right" vertical="top"/>
    </xf>
    <xf numFmtId="0" fontId="23" fillId="2" borderId="11" xfId="9" applyFont="1" applyFill="1" applyBorder="1" applyAlignment="1">
      <alignment horizontal="left" vertical="top" wrapText="1"/>
    </xf>
    <xf numFmtId="164" fontId="23" fillId="2" borderId="12" xfId="9" applyNumberFormat="1" applyFont="1" applyFill="1" applyBorder="1" applyAlignment="1">
      <alignment horizontal="right" vertical="top"/>
    </xf>
    <xf numFmtId="164" fontId="23" fillId="2" borderId="61" xfId="9" applyNumberFormat="1" applyFont="1" applyFill="1" applyBorder="1" applyAlignment="1">
      <alignment horizontal="right" vertical="top"/>
    </xf>
    <xf numFmtId="164" fontId="23" fillId="2" borderId="104" xfId="9" applyNumberFormat="1" applyFont="1" applyFill="1" applyBorder="1" applyAlignment="1">
      <alignment horizontal="right" vertical="top"/>
    </xf>
    <xf numFmtId="164" fontId="23" fillId="2" borderId="15" xfId="9" applyNumberFormat="1" applyFont="1" applyFill="1" applyBorder="1" applyAlignment="1">
      <alignment horizontal="right" vertical="top"/>
    </xf>
    <xf numFmtId="164" fontId="23" fillId="2" borderId="62" xfId="9" applyNumberFormat="1" applyFont="1" applyFill="1" applyBorder="1" applyAlignment="1">
      <alignment horizontal="right" vertical="top"/>
    </xf>
    <xf numFmtId="164" fontId="23" fillId="2" borderId="105" xfId="9" applyNumberFormat="1" applyFont="1" applyFill="1" applyBorder="1" applyAlignment="1">
      <alignment horizontal="right" vertical="top"/>
    </xf>
    <xf numFmtId="0" fontId="23" fillId="2" borderId="17" xfId="9" applyFont="1" applyFill="1" applyBorder="1" applyAlignment="1">
      <alignment horizontal="left" vertical="top" wrapText="1"/>
    </xf>
    <xf numFmtId="164" fontId="23" fillId="2" borderId="18" xfId="9" applyNumberFormat="1" applyFont="1" applyFill="1" applyBorder="1" applyAlignment="1">
      <alignment horizontal="right" vertical="top"/>
    </xf>
    <xf numFmtId="164" fontId="23" fillId="2" borderId="63" xfId="9" applyNumberFormat="1" applyFont="1" applyFill="1" applyBorder="1" applyAlignment="1">
      <alignment horizontal="right" vertical="top"/>
    </xf>
    <xf numFmtId="164" fontId="23" fillId="2" borderId="106" xfId="9" applyNumberFormat="1" applyFont="1" applyFill="1" applyBorder="1" applyAlignment="1">
      <alignment horizontal="right" vertical="top"/>
    </xf>
    <xf numFmtId="164" fontId="23" fillId="2" borderId="70" xfId="9" applyNumberFormat="1" applyFont="1" applyFill="1" applyBorder="1" applyAlignment="1">
      <alignment horizontal="right" vertical="top"/>
    </xf>
    <xf numFmtId="164" fontId="23" fillId="2" borderId="71" xfId="9" applyNumberFormat="1" applyFont="1" applyFill="1" applyBorder="1" applyAlignment="1">
      <alignment horizontal="right" vertical="top"/>
    </xf>
    <xf numFmtId="164" fontId="23" fillId="2" borderId="102" xfId="9" applyNumberFormat="1" applyFont="1" applyFill="1" applyBorder="1" applyAlignment="1">
      <alignment horizontal="right" vertical="top"/>
    </xf>
    <xf numFmtId="0" fontId="22" fillId="2" borderId="14" xfId="9" applyFont="1" applyFill="1" applyBorder="1" applyAlignment="1">
      <alignment vertical="center"/>
    </xf>
    <xf numFmtId="0" fontId="22" fillId="2" borderId="7" xfId="9" applyFont="1" applyFill="1" applyBorder="1" applyAlignment="1">
      <alignment vertical="center"/>
    </xf>
    <xf numFmtId="0" fontId="23" fillId="2" borderId="4" xfId="9" applyFont="1" applyFill="1" applyBorder="1" applyAlignment="1">
      <alignment wrapText="1"/>
    </xf>
    <xf numFmtId="0" fontId="22" fillId="2" borderId="5" xfId="9" applyFont="1" applyFill="1" applyBorder="1" applyAlignment="1">
      <alignment vertical="center"/>
    </xf>
    <xf numFmtId="0" fontId="22" fillId="2" borderId="6" xfId="9" applyFont="1" applyFill="1" applyBorder="1" applyAlignment="1">
      <alignment vertical="center"/>
    </xf>
    <xf numFmtId="0" fontId="23" fillId="3" borderId="17" xfId="9" applyFont="1" applyFill="1" applyBorder="1" applyAlignment="1">
      <alignment horizontal="left" vertical="top" wrapText="1"/>
    </xf>
    <xf numFmtId="164" fontId="23" fillId="3" borderId="18" xfId="9" applyNumberFormat="1" applyFont="1" applyFill="1" applyBorder="1" applyAlignment="1">
      <alignment horizontal="right" vertical="top"/>
    </xf>
    <xf numFmtId="164" fontId="23" fillId="3" borderId="63" xfId="9" applyNumberFormat="1" applyFont="1" applyFill="1" applyBorder="1" applyAlignment="1">
      <alignment horizontal="right" vertical="top"/>
    </xf>
    <xf numFmtId="164" fontId="23" fillId="3" borderId="106" xfId="9" applyNumberFormat="1" applyFont="1" applyFill="1" applyBorder="1" applyAlignment="1">
      <alignment horizontal="right" vertical="top"/>
    </xf>
    <xf numFmtId="0" fontId="23" fillId="3" borderId="11" xfId="9" applyFont="1" applyFill="1" applyBorder="1" applyAlignment="1">
      <alignment horizontal="left" vertical="top" wrapText="1"/>
    </xf>
    <xf numFmtId="164" fontId="23" fillId="3" borderId="12" xfId="9" applyNumberFormat="1" applyFont="1" applyFill="1" applyBorder="1" applyAlignment="1">
      <alignment horizontal="right" vertical="top"/>
    </xf>
    <xf numFmtId="164" fontId="23" fillId="3" borderId="61" xfId="9" applyNumberFormat="1" applyFont="1" applyFill="1" applyBorder="1" applyAlignment="1">
      <alignment horizontal="right" vertical="top"/>
    </xf>
    <xf numFmtId="164" fontId="23" fillId="3" borderId="104" xfId="9" applyNumberFormat="1" applyFont="1" applyFill="1" applyBorder="1" applyAlignment="1">
      <alignment horizontal="right" vertical="top"/>
    </xf>
    <xf numFmtId="0" fontId="22" fillId="3" borderId="14" xfId="9" applyFont="1" applyFill="1" applyBorder="1" applyAlignment="1">
      <alignment vertical="center"/>
    </xf>
    <xf numFmtId="164" fontId="23" fillId="3" borderId="15" xfId="9" applyNumberFormat="1" applyFont="1" applyFill="1" applyBorder="1" applyAlignment="1">
      <alignment horizontal="right" vertical="top"/>
    </xf>
    <xf numFmtId="164" fontId="23" fillId="3" borderId="62" xfId="9" applyNumberFormat="1" applyFont="1" applyFill="1" applyBorder="1" applyAlignment="1">
      <alignment horizontal="right" vertical="top"/>
    </xf>
    <xf numFmtId="164" fontId="23" fillId="3" borderId="105" xfId="9" applyNumberFormat="1" applyFont="1" applyFill="1" applyBorder="1" applyAlignment="1">
      <alignment horizontal="right" vertical="top"/>
    </xf>
    <xf numFmtId="164" fontId="23" fillId="2" borderId="107" xfId="9" applyNumberFormat="1" applyFont="1" applyFill="1" applyBorder="1" applyAlignment="1">
      <alignment horizontal="right" vertical="top"/>
    </xf>
    <xf numFmtId="0" fontId="23" fillId="0" borderId="11" xfId="9" applyFont="1" applyFill="1" applyBorder="1" applyAlignment="1">
      <alignment horizontal="left" vertical="top" wrapText="1"/>
    </xf>
    <xf numFmtId="164" fontId="23" fillId="0" borderId="61" xfId="9" applyNumberFormat="1" applyFont="1" applyFill="1" applyBorder="1" applyAlignment="1">
      <alignment horizontal="right" vertical="top"/>
    </xf>
    <xf numFmtId="164" fontId="23" fillId="0" borderId="104" xfId="9" applyNumberFormat="1" applyFont="1" applyFill="1" applyBorder="1" applyAlignment="1">
      <alignment horizontal="right" vertical="top"/>
    </xf>
    <xf numFmtId="165" fontId="0" fillId="3" borderId="0" xfId="0" applyNumberFormat="1" applyFill="1" applyAlignment="1">
      <alignment horizontal="right"/>
    </xf>
    <xf numFmtId="0" fontId="24" fillId="2" borderId="0" xfId="0" applyFont="1" applyFill="1"/>
    <xf numFmtId="0" fontId="25" fillId="2" borderId="0" xfId="0" applyFont="1" applyFill="1"/>
    <xf numFmtId="0" fontId="24" fillId="2" borderId="3" xfId="0" applyFont="1" applyFill="1" applyBorder="1"/>
    <xf numFmtId="0" fontId="24" fillId="2" borderId="0" xfId="0" applyFont="1" applyFill="1" applyBorder="1"/>
    <xf numFmtId="0" fontId="24" fillId="2" borderId="2" xfId="0" applyFont="1" applyFill="1" applyBorder="1"/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165" fontId="24" fillId="2" borderId="0" xfId="0" applyNumberFormat="1" applyFont="1" applyFill="1"/>
    <xf numFmtId="165" fontId="24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6" fillId="2" borderId="0" xfId="0" applyFont="1" applyFill="1"/>
    <xf numFmtId="0" fontId="23" fillId="2" borderId="69" xfId="9" applyFont="1" applyFill="1" applyBorder="1" applyAlignment="1">
      <alignment horizontal="left" vertical="top" wrapText="1"/>
    </xf>
    <xf numFmtId="0" fontId="22" fillId="2" borderId="10" xfId="9" applyFont="1" applyFill="1" applyBorder="1" applyAlignment="1">
      <alignment horizontal="center" vertical="center"/>
    </xf>
    <xf numFmtId="0" fontId="22" fillId="2" borderId="66" xfId="9" applyFont="1" applyFill="1" applyBorder="1" applyAlignment="1">
      <alignment horizontal="center" vertical="center"/>
    </xf>
    <xf numFmtId="0" fontId="23" fillId="2" borderId="53" xfId="9" applyFont="1" applyFill="1" applyBorder="1" applyAlignment="1">
      <alignment horizontal="left" vertical="top" wrapText="1"/>
    </xf>
    <xf numFmtId="0" fontId="22" fillId="2" borderId="0" xfId="9" applyFont="1" applyFill="1" applyBorder="1" applyAlignment="1">
      <alignment horizontal="center" vertical="center"/>
    </xf>
    <xf numFmtId="0" fontId="22" fillId="2" borderId="46" xfId="9" applyFont="1" applyFill="1" applyBorder="1" applyAlignment="1">
      <alignment horizontal="center" vertical="center"/>
    </xf>
    <xf numFmtId="0" fontId="23" fillId="2" borderId="54" xfId="9" applyFont="1" applyFill="1" applyBorder="1" applyAlignment="1">
      <alignment horizontal="left" vertical="top" wrapText="1"/>
    </xf>
    <xf numFmtId="0" fontId="22" fillId="2" borderId="6" xfId="9" applyFont="1" applyFill="1" applyBorder="1" applyAlignment="1">
      <alignment horizontal="center" vertical="center"/>
    </xf>
    <xf numFmtId="0" fontId="23" fillId="2" borderId="67" xfId="9" applyFont="1" applyFill="1" applyBorder="1" applyAlignment="1">
      <alignment horizontal="left" vertical="top" wrapText="1"/>
    </xf>
    <xf numFmtId="0" fontId="22" fillId="2" borderId="13" xfId="9" applyFont="1" applyFill="1" applyBorder="1" applyAlignment="1">
      <alignment horizontal="center" vertical="center"/>
    </xf>
    <xf numFmtId="0" fontId="23" fillId="2" borderId="58" xfId="9" applyFont="1" applyFill="1" applyBorder="1" applyAlignment="1">
      <alignment horizontal="left" vertical="top" wrapText="1"/>
    </xf>
    <xf numFmtId="0" fontId="4" fillId="2" borderId="0" xfId="9" applyFont="1" applyFill="1" applyBorder="1" applyAlignment="1">
      <alignment horizontal="center" vertical="center" wrapText="1"/>
    </xf>
    <xf numFmtId="0" fontId="23" fillId="2" borderId="0" xfId="9" applyFont="1" applyFill="1" applyBorder="1" applyAlignment="1">
      <alignment horizontal="left"/>
    </xf>
    <xf numFmtId="0" fontId="23" fillId="2" borderId="47" xfId="9" applyFont="1" applyFill="1" applyBorder="1" applyAlignment="1">
      <alignment horizontal="left" wrapText="1"/>
    </xf>
    <xf numFmtId="0" fontId="23" fillId="2" borderId="101" xfId="9" applyFont="1" applyFill="1" applyBorder="1" applyAlignment="1">
      <alignment horizontal="center" wrapText="1"/>
    </xf>
    <xf numFmtId="0" fontId="22" fillId="2" borderId="102" xfId="9" applyFont="1" applyFill="1" applyBorder="1" applyAlignment="1">
      <alignment horizontal="center" vertical="center"/>
    </xf>
    <xf numFmtId="0" fontId="23" fillId="2" borderId="67" xfId="9" applyFont="1" applyFill="1" applyBorder="1" applyAlignment="1">
      <alignment horizontal="center" wrapText="1"/>
    </xf>
    <xf numFmtId="0" fontId="23" fillId="2" borderId="58" xfId="9" applyFont="1" applyFill="1" applyBorder="1" applyAlignment="1">
      <alignment horizontal="center" wrapText="1"/>
    </xf>
    <xf numFmtId="0" fontId="23" fillId="2" borderId="99" xfId="9" applyFont="1" applyFill="1" applyBorder="1" applyAlignment="1">
      <alignment horizontal="center" wrapText="1"/>
    </xf>
    <xf numFmtId="0" fontId="23" fillId="3" borderId="53" xfId="9" applyFont="1" applyFill="1" applyBorder="1" applyAlignment="1">
      <alignment horizontal="left" vertical="top" wrapText="1"/>
    </xf>
    <xf numFmtId="0" fontId="22" fillId="3" borderId="0" xfId="9" applyFont="1" applyFill="1" applyBorder="1" applyAlignment="1">
      <alignment horizontal="center" vertical="center"/>
    </xf>
    <xf numFmtId="0" fontId="22" fillId="3" borderId="46" xfId="9" applyFont="1" applyFill="1" applyBorder="1" applyAlignment="1">
      <alignment horizontal="center" vertical="center"/>
    </xf>
    <xf numFmtId="0" fontId="23" fillId="2" borderId="100" xfId="9" applyFont="1" applyFill="1" applyBorder="1" applyAlignment="1">
      <alignment horizontal="center" wrapText="1"/>
    </xf>
    <xf numFmtId="0" fontId="22" fillId="2" borderId="58" xfId="9" applyFont="1" applyFill="1" applyBorder="1" applyAlignment="1">
      <alignment horizontal="center" vertical="center"/>
    </xf>
    <xf numFmtId="0" fontId="22" fillId="2" borderId="99" xfId="9" applyFont="1" applyFill="1" applyBorder="1" applyAlignment="1">
      <alignment horizontal="center" vertical="center"/>
    </xf>
    <xf numFmtId="0" fontId="23" fillId="2" borderId="4" xfId="9" applyFont="1" applyFill="1" applyBorder="1" applyAlignment="1">
      <alignment horizontal="left" wrapText="1"/>
    </xf>
    <xf numFmtId="0" fontId="23" fillId="2" borderId="6" xfId="9" applyFont="1" applyFill="1" applyBorder="1" applyAlignment="1">
      <alignment horizontal="left" wrapText="1"/>
    </xf>
    <xf numFmtId="0" fontId="7" fillId="2" borderId="34" xfId="1" applyFont="1" applyFill="1" applyBorder="1" applyAlignment="1">
      <alignment horizontal="left" vertical="top" wrapText="1"/>
    </xf>
    <xf numFmtId="0" fontId="8" fillId="2" borderId="3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wrapText="1"/>
    </xf>
    <xf numFmtId="0" fontId="5" fillId="2" borderId="41" xfId="1" applyFont="1" applyFill="1" applyBorder="1" applyAlignment="1">
      <alignment horizontal="center" wrapText="1"/>
    </xf>
    <xf numFmtId="0" fontId="5" fillId="2" borderId="19" xfId="1" applyFont="1" applyFill="1" applyBorder="1" applyAlignment="1">
      <alignment horizontal="left" wrapText="1"/>
    </xf>
    <xf numFmtId="0" fontId="3" fillId="2" borderId="3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left" vertical="top" wrapText="1"/>
    </xf>
    <xf numFmtId="0" fontId="3" fillId="2" borderId="26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left" vertical="top" wrapText="1"/>
    </xf>
    <xf numFmtId="0" fontId="5" fillId="2" borderId="32" xfId="1" applyFont="1" applyFill="1" applyBorder="1" applyAlignment="1">
      <alignment horizontal="left" vertical="top" wrapText="1"/>
    </xf>
    <xf numFmtId="0" fontId="3" fillId="2" borderId="33" xfId="1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left" vertical="top" wrapText="1"/>
    </xf>
    <xf numFmtId="0" fontId="3" fillId="2" borderId="26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left" vertical="top" wrapText="1"/>
    </xf>
    <xf numFmtId="0" fontId="3" fillId="2" borderId="33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5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/>
    </xf>
    <xf numFmtId="0" fontId="5" fillId="2" borderId="53" xfId="4" applyFont="1" applyFill="1" applyBorder="1" applyAlignment="1">
      <alignment horizontal="left" vertical="top" wrapText="1"/>
    </xf>
    <xf numFmtId="0" fontId="3" fillId="2" borderId="0" xfId="4" applyFont="1" applyFill="1" applyBorder="1" applyAlignment="1">
      <alignment horizontal="center" vertical="center"/>
    </xf>
    <xf numFmtId="0" fontId="3" fillId="2" borderId="46" xfId="4" applyFont="1" applyFill="1" applyBorder="1" applyAlignment="1">
      <alignment horizontal="center" vertical="center"/>
    </xf>
    <xf numFmtId="0" fontId="5" fillId="2" borderId="54" xfId="4" applyFont="1" applyFill="1" applyBorder="1" applyAlignment="1">
      <alignment horizontal="left" vertical="top" wrapText="1"/>
    </xf>
    <xf numFmtId="0" fontId="3" fillId="2" borderId="40" xfId="4" applyFont="1" applyFill="1" applyBorder="1" applyAlignment="1">
      <alignment horizontal="center" vertical="center"/>
    </xf>
    <xf numFmtId="0" fontId="5" fillId="2" borderId="48" xfId="4" applyFont="1" applyFill="1" applyBorder="1" applyAlignment="1">
      <alignment horizontal="left" wrapText="1"/>
    </xf>
    <xf numFmtId="0" fontId="3" fillId="2" borderId="23" xfId="4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horizontal="left" vertical="top" wrapText="1"/>
    </xf>
    <xf numFmtId="0" fontId="3" fillId="2" borderId="26" xfId="4" applyFont="1" applyFill="1" applyBorder="1" applyAlignment="1">
      <alignment horizontal="center" vertical="center"/>
    </xf>
    <xf numFmtId="0" fontId="3" fillId="2" borderId="28" xfId="4" applyFont="1" applyFill="1" applyBorder="1" applyAlignment="1">
      <alignment horizontal="center" vertical="center"/>
    </xf>
    <xf numFmtId="0" fontId="5" fillId="2" borderId="58" xfId="4" applyFont="1" applyFill="1" applyBorder="1" applyAlignment="1">
      <alignment horizontal="left" vertical="top" wrapText="1"/>
    </xf>
    <xf numFmtId="0" fontId="5" fillId="2" borderId="38" xfId="4" applyFont="1" applyFill="1" applyBorder="1" applyAlignment="1">
      <alignment horizontal="center" wrapText="1"/>
    </xf>
    <xf numFmtId="0" fontId="5" fillId="2" borderId="21" xfId="4" applyFont="1" applyFill="1" applyBorder="1" applyAlignment="1">
      <alignment horizontal="center" wrapText="1"/>
    </xf>
    <xf numFmtId="0" fontId="5" fillId="2" borderId="41" xfId="4" applyFont="1" applyFill="1" applyBorder="1" applyAlignment="1">
      <alignment horizontal="center" wrapText="1"/>
    </xf>
    <xf numFmtId="0" fontId="4" fillId="2" borderId="0" xfId="4" applyFont="1" applyFill="1" applyBorder="1" applyAlignment="1">
      <alignment horizontal="center" vertical="center" wrapText="1"/>
    </xf>
    <xf numFmtId="0" fontId="5" fillId="2" borderId="32" xfId="4" applyFont="1" applyFill="1" applyBorder="1" applyAlignment="1">
      <alignment horizontal="left" vertical="top" wrapText="1"/>
    </xf>
    <xf numFmtId="0" fontId="3" fillId="2" borderId="33" xfId="4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left" vertical="top" wrapText="1"/>
    </xf>
    <xf numFmtId="0" fontId="12" fillId="2" borderId="26" xfId="5" applyFont="1" applyFill="1" applyBorder="1" applyAlignment="1">
      <alignment horizontal="center" vertical="center"/>
    </xf>
    <xf numFmtId="0" fontId="12" fillId="2" borderId="33" xfId="5" applyFont="1" applyFill="1" applyBorder="1" applyAlignment="1">
      <alignment horizontal="center" vertical="center"/>
    </xf>
    <xf numFmtId="0" fontId="13" fillId="2" borderId="53" xfId="5" applyFont="1" applyFill="1" applyBorder="1" applyAlignment="1">
      <alignment horizontal="left" vertical="top" wrapText="1"/>
    </xf>
    <xf numFmtId="0" fontId="12" fillId="2" borderId="0" xfId="5" applyFont="1" applyFill="1" applyBorder="1" applyAlignment="1">
      <alignment horizontal="center" vertical="center"/>
    </xf>
    <xf numFmtId="0" fontId="12" fillId="2" borderId="46" xfId="5" applyFont="1" applyFill="1" applyBorder="1" applyAlignment="1">
      <alignment horizontal="center" vertical="center"/>
    </xf>
    <xf numFmtId="0" fontId="13" fillId="2" borderId="54" xfId="5" applyFont="1" applyFill="1" applyBorder="1" applyAlignment="1">
      <alignment horizontal="left" vertical="top" wrapText="1"/>
    </xf>
    <xf numFmtId="0" fontId="12" fillId="2" borderId="40" xfId="5" applyFont="1" applyFill="1" applyBorder="1" applyAlignment="1">
      <alignment horizontal="center" vertical="center"/>
    </xf>
    <xf numFmtId="0" fontId="13" fillId="2" borderId="48" xfId="5" applyFont="1" applyFill="1" applyBorder="1" applyAlignment="1">
      <alignment horizontal="left" wrapText="1"/>
    </xf>
    <xf numFmtId="0" fontId="12" fillId="2" borderId="23" xfId="5" applyFont="1" applyFill="1" applyBorder="1" applyAlignment="1">
      <alignment horizontal="center" vertical="center"/>
    </xf>
    <xf numFmtId="0" fontId="13" fillId="2" borderId="24" xfId="5" applyFont="1" applyFill="1" applyBorder="1" applyAlignment="1">
      <alignment horizontal="left" vertical="top" wrapText="1"/>
    </xf>
    <xf numFmtId="0" fontId="12" fillId="2" borderId="28" xfId="5" applyFont="1" applyFill="1" applyBorder="1" applyAlignment="1">
      <alignment horizontal="center" vertical="center"/>
    </xf>
    <xf numFmtId="0" fontId="13" fillId="2" borderId="58" xfId="5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0" fillId="2" borderId="69" xfId="8" applyFont="1" applyFill="1" applyBorder="1" applyAlignment="1">
      <alignment horizontal="left" vertical="top" wrapText="1"/>
    </xf>
    <xf numFmtId="0" fontId="19" fillId="2" borderId="10" xfId="8" applyFont="1" applyFill="1" applyBorder="1" applyAlignment="1">
      <alignment horizontal="center" vertical="center"/>
    </xf>
    <xf numFmtId="0" fontId="19" fillId="2" borderId="66" xfId="8" applyFont="1" applyFill="1" applyBorder="1" applyAlignment="1">
      <alignment horizontal="center" vertical="center"/>
    </xf>
    <xf numFmtId="0" fontId="20" fillId="2" borderId="16" xfId="8" applyFont="1" applyFill="1" applyBorder="1" applyAlignment="1">
      <alignment horizontal="left" vertical="top" wrapText="1"/>
    </xf>
    <xf numFmtId="0" fontId="19" fillId="2" borderId="0" xfId="8" applyFont="1" applyFill="1" applyBorder="1" applyAlignment="1">
      <alignment horizontal="center" vertical="center"/>
    </xf>
    <xf numFmtId="0" fontId="20" fillId="2" borderId="7" xfId="8" applyFont="1" applyFill="1" applyBorder="1" applyAlignment="1">
      <alignment horizontal="left" vertical="top" wrapText="1"/>
    </xf>
    <xf numFmtId="0" fontId="19" fillId="2" borderId="7" xfId="8" applyFont="1" applyFill="1" applyBorder="1" applyAlignment="1">
      <alignment horizontal="center" vertical="center"/>
    </xf>
    <xf numFmtId="0" fontId="20" fillId="2" borderId="67" xfId="8" applyFont="1" applyFill="1" applyBorder="1" applyAlignment="1">
      <alignment horizontal="center" wrapText="1"/>
    </xf>
    <xf numFmtId="0" fontId="20" fillId="2" borderId="99" xfId="8" applyFont="1" applyFill="1" applyBorder="1" applyAlignment="1">
      <alignment horizontal="center" wrapText="1"/>
    </xf>
    <xf numFmtId="0" fontId="4" fillId="2" borderId="6" xfId="8" applyFont="1" applyFill="1" applyBorder="1" applyAlignment="1">
      <alignment horizontal="center" vertical="center" wrapText="1"/>
    </xf>
    <xf numFmtId="0" fontId="20" fillId="2" borderId="67" xfId="8" applyFont="1" applyFill="1" applyBorder="1" applyAlignment="1">
      <alignment horizontal="left" vertical="top" wrapText="1"/>
    </xf>
    <xf numFmtId="0" fontId="19" fillId="2" borderId="13" xfId="8" applyFont="1" applyFill="1" applyBorder="1" applyAlignment="1">
      <alignment horizontal="center" vertical="center"/>
    </xf>
    <xf numFmtId="0" fontId="20" fillId="2" borderId="4" xfId="8" applyFont="1" applyFill="1" applyBorder="1" applyAlignment="1">
      <alignment horizontal="left" vertical="top" wrapText="1"/>
    </xf>
    <xf numFmtId="0" fontId="20" fillId="2" borderId="14" xfId="8" applyFont="1" applyFill="1" applyBorder="1" applyAlignment="1">
      <alignment horizontal="left" vertical="top" wrapText="1"/>
    </xf>
    <xf numFmtId="0" fontId="19" fillId="2" borderId="14" xfId="8" applyFont="1" applyFill="1" applyBorder="1" applyAlignment="1">
      <alignment horizontal="center" vertical="center"/>
    </xf>
    <xf numFmtId="0" fontId="20" fillId="2" borderId="68" xfId="8" applyFont="1" applyFill="1" applyBorder="1" applyAlignment="1">
      <alignment horizontal="left" vertical="top" wrapText="1"/>
    </xf>
    <xf numFmtId="0" fontId="20" fillId="2" borderId="98" xfId="8" applyFont="1" applyFill="1" applyBorder="1" applyAlignment="1">
      <alignment horizontal="left" wrapText="1"/>
    </xf>
    <xf numFmtId="0" fontId="19" fillId="2" borderId="4" xfId="8" applyFont="1" applyFill="1" applyBorder="1" applyAlignment="1">
      <alignment horizontal="center" vertical="center"/>
    </xf>
    <xf numFmtId="0" fontId="19" fillId="2" borderId="5" xfId="8" applyFont="1" applyFill="1" applyBorder="1" applyAlignment="1">
      <alignment horizontal="center" vertical="center"/>
    </xf>
    <xf numFmtId="0" fontId="19" fillId="2" borderId="6" xfId="8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4" fillId="2" borderId="0" xfId="3" applyFont="1" applyFill="1" applyBorder="1" applyAlignment="1">
      <alignment horizontal="center" vertical="center" wrapText="1"/>
    </xf>
    <xf numFmtId="0" fontId="5" fillId="2" borderId="43" xfId="3" applyFont="1" applyFill="1" applyBorder="1" applyAlignment="1">
      <alignment horizontal="center" wrapText="1"/>
    </xf>
    <xf numFmtId="0" fontId="5" fillId="2" borderId="41" xfId="3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5" fillId="2" borderId="43" xfId="3" applyFont="1" applyFill="1" applyBorder="1" applyAlignment="1">
      <alignment horizontal="left" vertical="top" wrapText="1"/>
    </xf>
    <xf numFmtId="0" fontId="3" fillId="2" borderId="26" xfId="3" applyFont="1" applyFill="1" applyBorder="1" applyAlignment="1">
      <alignment horizontal="center" vertical="center"/>
    </xf>
    <xf numFmtId="0" fontId="3" fillId="2" borderId="33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center" vertical="center"/>
    </xf>
    <xf numFmtId="0" fontId="3" fillId="2" borderId="46" xfId="3" applyFont="1" applyFill="1" applyBorder="1" applyAlignment="1">
      <alignment horizontal="center" vertical="center"/>
    </xf>
    <xf numFmtId="0" fontId="5" fillId="2" borderId="53" xfId="3" applyFont="1" applyFill="1" applyBorder="1" applyAlignment="1">
      <alignment horizontal="left" vertical="top" wrapText="1"/>
    </xf>
    <xf numFmtId="0" fontId="3" fillId="2" borderId="40" xfId="3" applyFont="1" applyFill="1" applyBorder="1" applyAlignment="1">
      <alignment horizontal="center" vertical="center"/>
    </xf>
    <xf numFmtId="0" fontId="5" fillId="2" borderId="47" xfId="3" applyFont="1" applyFill="1" applyBorder="1" applyAlignment="1">
      <alignment horizontal="left" wrapText="1"/>
    </xf>
    <xf numFmtId="0" fontId="3" fillId="2" borderId="10" xfId="3" applyFont="1" applyFill="1" applyBorder="1" applyAlignment="1">
      <alignment horizontal="center" vertical="center"/>
    </xf>
    <xf numFmtId="0" fontId="5" fillId="2" borderId="48" xfId="3" applyFont="1" applyFill="1" applyBorder="1" applyAlignment="1">
      <alignment horizontal="left" vertical="top" wrapText="1"/>
    </xf>
    <xf numFmtId="0" fontId="5" fillId="2" borderId="54" xfId="3" applyFont="1" applyFill="1" applyBorder="1" applyAlignment="1">
      <alignment horizontal="left" vertical="top" wrapText="1"/>
    </xf>
    <xf numFmtId="0" fontId="5" fillId="2" borderId="13" xfId="3" applyFont="1" applyFill="1" applyBorder="1" applyAlignment="1">
      <alignment horizontal="left" vertical="top" wrapText="1"/>
    </xf>
    <xf numFmtId="0" fontId="5" fillId="2" borderId="46" xfId="3" applyFont="1" applyFill="1" applyBorder="1" applyAlignment="1">
      <alignment horizontal="left" vertical="top" wrapText="1"/>
    </xf>
    <xf numFmtId="0" fontId="8" fillId="2" borderId="85" xfId="7" applyFont="1" applyFill="1" applyBorder="1" applyAlignment="1">
      <alignment horizontal="center" vertical="center"/>
    </xf>
    <xf numFmtId="0" fontId="8" fillId="2" borderId="86" xfId="7" applyFont="1" applyFill="1" applyBorder="1" applyAlignment="1">
      <alignment horizontal="center" vertical="center"/>
    </xf>
    <xf numFmtId="0" fontId="8" fillId="2" borderId="88" xfId="7" applyFont="1" applyFill="1" applyBorder="1" applyAlignment="1">
      <alignment horizontal="center" vertical="center"/>
    </xf>
    <xf numFmtId="0" fontId="17" fillId="2" borderId="84" xfId="7" applyFont="1" applyFill="1" applyBorder="1" applyAlignment="1">
      <alignment horizontal="left" vertical="center" wrapText="1"/>
    </xf>
    <xf numFmtId="0" fontId="17" fillId="2" borderId="89" xfId="7" applyFont="1" applyFill="1" applyBorder="1" applyAlignment="1">
      <alignment horizontal="left" vertical="center" wrapText="1"/>
    </xf>
    <xf numFmtId="0" fontId="8" fillId="2" borderId="87" xfId="7" applyFont="1" applyFill="1" applyBorder="1" applyAlignment="1">
      <alignment horizontal="center" vertical="center"/>
    </xf>
    <xf numFmtId="0" fontId="17" fillId="2" borderId="84" xfId="7" applyFont="1" applyFill="1" applyBorder="1" applyAlignment="1">
      <alignment horizontal="left" vertical="center"/>
    </xf>
    <xf numFmtId="0" fontId="17" fillId="2" borderId="89" xfId="7" applyFont="1" applyFill="1" applyBorder="1" applyAlignment="1">
      <alignment horizontal="left" vertical="center"/>
    </xf>
    <xf numFmtId="0" fontId="5" fillId="2" borderId="47" xfId="6" applyFont="1" applyFill="1" applyBorder="1" applyAlignment="1">
      <alignment horizontal="left" wrapText="1"/>
    </xf>
    <xf numFmtId="0" fontId="3" fillId="2" borderId="66" xfId="6" applyFont="1" applyFill="1" applyBorder="1" applyAlignment="1">
      <alignment horizontal="center" vertical="center"/>
    </xf>
    <xf numFmtId="0" fontId="5" fillId="2" borderId="75" xfId="6" applyFont="1" applyFill="1" applyBorder="1" applyAlignment="1">
      <alignment horizontal="center" wrapText="1"/>
    </xf>
    <xf numFmtId="0" fontId="5" fillId="2" borderId="76" xfId="6" applyFont="1" applyFill="1" applyBorder="1" applyAlignment="1">
      <alignment horizontal="center" wrapText="1"/>
    </xf>
    <xf numFmtId="0" fontId="7" fillId="2" borderId="68" xfId="6" applyFont="1" applyFill="1" applyBorder="1" applyAlignment="1">
      <alignment horizontal="left" vertical="top" wrapText="1"/>
    </xf>
    <xf numFmtId="0" fontId="8" fillId="2" borderId="10" xfId="6" applyFont="1" applyFill="1" applyBorder="1" applyAlignment="1">
      <alignment horizontal="center" vertical="center"/>
    </xf>
    <xf numFmtId="0" fontId="8" fillId="2" borderId="13" xfId="6" applyFont="1" applyFill="1" applyBorder="1" applyAlignment="1">
      <alignment horizontal="center" vertical="center"/>
    </xf>
    <xf numFmtId="0" fontId="5" fillId="2" borderId="16" xfId="6" applyFont="1" applyFill="1" applyBorder="1" applyAlignment="1">
      <alignment horizontal="left" vertical="top" wrapText="1"/>
    </xf>
    <xf numFmtId="0" fontId="5" fillId="2" borderId="0" xfId="6" applyFont="1" applyFill="1" applyBorder="1" applyAlignment="1">
      <alignment horizontal="left" vertical="top" wrapText="1"/>
    </xf>
    <xf numFmtId="0" fontId="7" fillId="2" borderId="69" xfId="6" applyFont="1" applyFill="1" applyBorder="1" applyAlignment="1">
      <alignment horizontal="left" vertical="top" wrapText="1"/>
    </xf>
    <xf numFmtId="0" fontId="8" fillId="2" borderId="66" xfId="6" applyFont="1" applyFill="1" applyBorder="1" applyAlignment="1">
      <alignment horizontal="center" vertical="center"/>
    </xf>
    <xf numFmtId="0" fontId="5" fillId="2" borderId="43" xfId="6" applyFont="1" applyFill="1" applyBorder="1" applyAlignment="1">
      <alignment horizontal="center" wrapText="1"/>
    </xf>
    <xf numFmtId="0" fontId="5" fillId="2" borderId="21" xfId="6" applyFont="1" applyFill="1" applyBorder="1" applyAlignment="1">
      <alignment horizontal="center" wrapText="1"/>
    </xf>
    <xf numFmtId="0" fontId="5" fillId="2" borderId="41" xfId="6" applyFont="1" applyFill="1" applyBorder="1" applyAlignment="1">
      <alignment horizontal="center" wrapText="1"/>
    </xf>
    <xf numFmtId="0" fontId="4" fillId="2" borderId="0" xfId="6" applyFont="1" applyFill="1" applyBorder="1" applyAlignment="1">
      <alignment horizontal="center" vertical="center" wrapText="1"/>
    </xf>
    <xf numFmtId="0" fontId="5" fillId="2" borderId="4" xfId="6" applyFont="1" applyFill="1" applyBorder="1" applyAlignment="1">
      <alignment horizontal="left" vertical="top" wrapText="1"/>
    </xf>
    <xf numFmtId="0" fontId="5" fillId="6" borderId="16" xfId="6" applyFont="1" applyFill="1" applyBorder="1" applyAlignment="1">
      <alignment horizontal="left" vertical="top" wrapText="1"/>
    </xf>
    <xf numFmtId="0" fontId="5" fillId="6" borderId="0" xfId="6" applyFont="1" applyFill="1" applyBorder="1" applyAlignment="1">
      <alignment horizontal="left" vertical="top" wrapText="1"/>
    </xf>
    <xf numFmtId="0" fontId="7" fillId="6" borderId="68" xfId="6" applyFont="1" applyFill="1" applyBorder="1" applyAlignment="1">
      <alignment horizontal="left" vertical="top" wrapText="1"/>
    </xf>
    <xf numFmtId="0" fontId="8" fillId="6" borderId="10" xfId="6" applyFont="1" applyFill="1" applyBorder="1" applyAlignment="1">
      <alignment horizontal="center" vertical="center"/>
    </xf>
    <xf numFmtId="0" fontId="8" fillId="6" borderId="13" xfId="6" applyFont="1" applyFill="1" applyBorder="1" applyAlignment="1">
      <alignment horizontal="center" vertical="center"/>
    </xf>
    <xf numFmtId="0" fontId="5" fillId="2" borderId="67" xfId="6" applyFont="1" applyFill="1" applyBorder="1" applyAlignment="1">
      <alignment horizontal="left" vertical="top" wrapText="1"/>
    </xf>
    <xf numFmtId="0" fontId="3" fillId="2" borderId="10" xfId="6" applyFont="1" applyFill="1" applyBorder="1" applyAlignment="1">
      <alignment horizontal="center" vertical="center"/>
    </xf>
    <xf numFmtId="0" fontId="3" fillId="2" borderId="13" xfId="6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24" fillId="2" borderId="2" xfId="0" applyFont="1" applyFill="1" applyBorder="1" applyAlignment="1">
      <alignment horizontal="center"/>
    </xf>
  </cellXfs>
  <cellStyles count="10">
    <cellStyle name="Normal" xfId="0" builtinId="0"/>
    <cellStyle name="Normal 2" xfId="7"/>
    <cellStyle name="Normal_Amostra" xfId="1"/>
    <cellStyle name="Normal_Amostra_1" xfId="5"/>
    <cellStyle name="Normal_Amostra_2" xfId="9"/>
    <cellStyle name="Normal_Plan1" xfId="8"/>
    <cellStyle name="Normal_Plan2" xfId="3"/>
    <cellStyle name="Normal_Plan2-aux" xfId="6"/>
    <cellStyle name="Normal_Plan4" xfId="2"/>
    <cellStyle name="Normal_Plan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1"/>
  <sheetViews>
    <sheetView topLeftCell="A75" zoomScale="80" zoomScaleNormal="80" workbookViewId="0">
      <selection activeCell="K85" sqref="K85"/>
    </sheetView>
  </sheetViews>
  <sheetFormatPr defaultRowHeight="15"/>
  <cols>
    <col min="1" max="1" width="14.85546875" style="1" customWidth="1"/>
    <col min="2" max="2" width="17.7109375" style="1" customWidth="1"/>
    <col min="3" max="3" width="19.42578125" style="1" customWidth="1"/>
    <col min="4" max="8" width="12.42578125" style="1" customWidth="1"/>
    <col min="9" max="11" width="9.140625" style="1"/>
    <col min="12" max="12" width="3" style="1" customWidth="1"/>
    <col min="13" max="16" width="9.140625" style="1"/>
    <col min="17" max="17" width="3.5703125" style="1" customWidth="1"/>
    <col min="18" max="16384" width="9.140625" style="1"/>
  </cols>
  <sheetData>
    <row r="1" spans="1:27" s="97" customFormat="1" ht="15.95" customHeight="1">
      <c r="A1" s="3" t="s">
        <v>69</v>
      </c>
    </row>
    <row r="2" spans="1:27" ht="15.95" customHeight="1" thickBot="1">
      <c r="A2" s="375" t="s">
        <v>60</v>
      </c>
      <c r="B2" s="375"/>
      <c r="C2" s="375"/>
      <c r="D2" s="375"/>
      <c r="E2" s="375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4"/>
    </row>
    <row r="3" spans="1:27" ht="15.95" customHeight="1" thickBot="1">
      <c r="A3" s="378" t="s">
        <v>22</v>
      </c>
      <c r="B3" s="379"/>
      <c r="C3" s="380"/>
      <c r="D3" s="376" t="s">
        <v>61</v>
      </c>
      <c r="E3" s="37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.95" customHeight="1" thickBot="1">
      <c r="A4" s="381"/>
      <c r="B4" s="382"/>
      <c r="C4" s="383"/>
      <c r="D4" s="5">
        <v>1993</v>
      </c>
      <c r="E4" s="24">
        <v>2014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.95" customHeight="1">
      <c r="A5" s="384" t="s">
        <v>62</v>
      </c>
      <c r="B5" s="387" t="s">
        <v>63</v>
      </c>
      <c r="C5" s="6" t="s">
        <v>64</v>
      </c>
      <c r="D5" s="7">
        <v>8085</v>
      </c>
      <c r="E5" s="11">
        <v>3221</v>
      </c>
    </row>
    <row r="6" spans="1:27" ht="15.95" customHeight="1">
      <c r="A6" s="385"/>
      <c r="B6" s="388"/>
      <c r="C6" s="8" t="s">
        <v>131</v>
      </c>
      <c r="D6" s="9">
        <v>5235</v>
      </c>
      <c r="E6" s="12">
        <v>2526</v>
      </c>
    </row>
    <row r="7" spans="1:27" ht="15.95" customHeight="1">
      <c r="A7" s="385"/>
      <c r="B7" s="388"/>
      <c r="C7" s="8" t="s">
        <v>132</v>
      </c>
      <c r="D7" s="9">
        <v>6355</v>
      </c>
      <c r="E7" s="12">
        <v>4042</v>
      </c>
      <c r="F7" s="4"/>
    </row>
    <row r="8" spans="1:27" ht="15.95" customHeight="1">
      <c r="A8" s="385"/>
      <c r="B8" s="388"/>
      <c r="C8" s="8" t="s">
        <v>65</v>
      </c>
      <c r="D8" s="9">
        <v>10124</v>
      </c>
      <c r="E8" s="12">
        <v>6369</v>
      </c>
      <c r="F8" s="4"/>
    </row>
    <row r="9" spans="1:27" ht="15.95" customHeight="1">
      <c r="A9" s="385"/>
      <c r="B9" s="388"/>
      <c r="C9" s="8" t="s">
        <v>66</v>
      </c>
      <c r="D9" s="9">
        <v>7627</v>
      </c>
      <c r="E9" s="12">
        <v>7304</v>
      </c>
      <c r="F9" s="4"/>
    </row>
    <row r="10" spans="1:27" ht="15.95" customHeight="1">
      <c r="A10" s="385"/>
      <c r="B10" s="388"/>
      <c r="C10" s="8" t="s">
        <v>67</v>
      </c>
      <c r="D10" s="9">
        <v>2599</v>
      </c>
      <c r="E10" s="12">
        <v>4225</v>
      </c>
      <c r="F10" s="4"/>
    </row>
    <row r="11" spans="1:27" ht="15.95" customHeight="1">
      <c r="A11" s="386"/>
      <c r="B11" s="389" t="s">
        <v>24</v>
      </c>
      <c r="C11" s="390"/>
      <c r="D11" s="27">
        <v>40025</v>
      </c>
      <c r="E11" s="28">
        <v>27687</v>
      </c>
      <c r="F11" s="4"/>
    </row>
    <row r="12" spans="1:27" ht="15.95" customHeight="1">
      <c r="A12" s="391" t="s">
        <v>68</v>
      </c>
      <c r="B12" s="392" t="s">
        <v>63</v>
      </c>
      <c r="C12" s="168" t="s">
        <v>64</v>
      </c>
      <c r="D12" s="10">
        <v>7739</v>
      </c>
      <c r="E12" s="13">
        <v>3105</v>
      </c>
      <c r="F12" s="4"/>
    </row>
    <row r="13" spans="1:27" ht="15.95" customHeight="1">
      <c r="A13" s="385"/>
      <c r="B13" s="388"/>
      <c r="C13" s="8" t="s">
        <v>131</v>
      </c>
      <c r="D13" s="9">
        <v>5028</v>
      </c>
      <c r="E13" s="12">
        <v>2361</v>
      </c>
      <c r="F13" s="4"/>
    </row>
    <row r="14" spans="1:27" ht="15.95" customHeight="1">
      <c r="A14" s="385"/>
      <c r="B14" s="388"/>
      <c r="C14" s="8" t="s">
        <v>132</v>
      </c>
      <c r="D14" s="9">
        <v>6607</v>
      </c>
      <c r="E14" s="12">
        <v>3945</v>
      </c>
      <c r="F14" s="4"/>
    </row>
    <row r="15" spans="1:27" ht="15.95" customHeight="1">
      <c r="A15" s="385"/>
      <c r="B15" s="388"/>
      <c r="C15" s="8" t="s">
        <v>65</v>
      </c>
      <c r="D15" s="9">
        <v>10982</v>
      </c>
      <c r="E15" s="12">
        <v>6795</v>
      </c>
      <c r="F15" s="4"/>
    </row>
    <row r="16" spans="1:27" ht="15.95" customHeight="1">
      <c r="A16" s="385"/>
      <c r="B16" s="388"/>
      <c r="C16" s="8" t="s">
        <v>66</v>
      </c>
      <c r="D16" s="9">
        <v>8481</v>
      </c>
      <c r="E16" s="12">
        <v>8816</v>
      </c>
      <c r="F16" s="4"/>
    </row>
    <row r="17" spans="1:21" ht="15.95" customHeight="1">
      <c r="A17" s="385"/>
      <c r="B17" s="388"/>
      <c r="C17" s="8" t="s">
        <v>67</v>
      </c>
      <c r="D17" s="9">
        <v>3929</v>
      </c>
      <c r="E17" s="12">
        <v>6425</v>
      </c>
      <c r="F17" s="4"/>
    </row>
    <row r="18" spans="1:21" ht="15.95" customHeight="1">
      <c r="A18" s="386"/>
      <c r="B18" s="389" t="s">
        <v>24</v>
      </c>
      <c r="C18" s="390"/>
      <c r="D18" s="27">
        <v>42766</v>
      </c>
      <c r="E18" s="28">
        <v>31447</v>
      </c>
      <c r="F18" s="4"/>
    </row>
    <row r="19" spans="1:21" ht="15.95" customHeight="1" thickBot="1">
      <c r="A19" s="393" t="s">
        <v>24</v>
      </c>
      <c r="B19" s="392" t="s">
        <v>63</v>
      </c>
      <c r="C19" s="168" t="s">
        <v>64</v>
      </c>
      <c r="D19" s="10">
        <v>15824</v>
      </c>
      <c r="E19" s="13">
        <v>6326</v>
      </c>
      <c r="F19" s="4"/>
    </row>
    <row r="20" spans="1:21" ht="15.95" customHeight="1">
      <c r="A20" s="385"/>
      <c r="B20" s="388"/>
      <c r="C20" s="8" t="s">
        <v>131</v>
      </c>
      <c r="D20" s="9">
        <v>10263</v>
      </c>
      <c r="E20" s="12">
        <v>4887</v>
      </c>
      <c r="F20" s="4"/>
    </row>
    <row r="21" spans="1:21" ht="15.95" customHeight="1">
      <c r="A21" s="385"/>
      <c r="B21" s="388"/>
      <c r="C21" s="8" t="s">
        <v>132</v>
      </c>
      <c r="D21" s="9">
        <v>12962</v>
      </c>
      <c r="E21" s="12">
        <v>7987</v>
      </c>
      <c r="F21" s="4"/>
    </row>
    <row r="22" spans="1:21" ht="15.95" customHeight="1">
      <c r="A22" s="385"/>
      <c r="B22" s="388"/>
      <c r="C22" s="8" t="s">
        <v>65</v>
      </c>
      <c r="D22" s="9">
        <v>21106</v>
      </c>
      <c r="E22" s="12">
        <v>13164</v>
      </c>
      <c r="F22" s="4"/>
    </row>
    <row r="23" spans="1:21" ht="15.95" customHeight="1">
      <c r="A23" s="385"/>
      <c r="B23" s="388"/>
      <c r="C23" s="8" t="s">
        <v>66</v>
      </c>
      <c r="D23" s="9">
        <v>16108</v>
      </c>
      <c r="E23" s="12">
        <v>16120</v>
      </c>
      <c r="F23" s="4"/>
    </row>
    <row r="24" spans="1:21" ht="15.95" customHeight="1">
      <c r="A24" s="385"/>
      <c r="B24" s="388"/>
      <c r="C24" s="8" t="s">
        <v>67</v>
      </c>
      <c r="D24" s="9">
        <v>6528</v>
      </c>
      <c r="E24" s="12">
        <v>10650</v>
      </c>
      <c r="F24" s="4"/>
    </row>
    <row r="25" spans="1:21" ht="15.95" customHeight="1" thickBot="1">
      <c r="A25" s="394"/>
      <c r="B25" s="373" t="s">
        <v>24</v>
      </c>
      <c r="C25" s="374"/>
      <c r="D25" s="29">
        <v>82791</v>
      </c>
      <c r="E25" s="30">
        <v>59134</v>
      </c>
      <c r="F25" s="4"/>
    </row>
    <row r="26" spans="1:21" ht="15.95" customHeight="1"/>
    <row r="27" spans="1:21" ht="15.95" customHeight="1"/>
    <row r="28" spans="1:21" s="97" customFormat="1" ht="15.95" customHeight="1">
      <c r="A28" s="3" t="s">
        <v>70</v>
      </c>
    </row>
    <row r="29" spans="1:21" ht="15.95" customHeight="1" thickBot="1">
      <c r="A29" s="375" t="s">
        <v>75</v>
      </c>
      <c r="B29" s="375"/>
      <c r="C29" s="375"/>
      <c r="D29" s="375"/>
      <c r="E29" s="375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4"/>
    </row>
    <row r="30" spans="1:21" ht="15.95" customHeight="1" thickBot="1">
      <c r="A30" s="378" t="s">
        <v>22</v>
      </c>
      <c r="B30" s="379"/>
      <c r="C30" s="380"/>
      <c r="D30" s="376" t="s">
        <v>61</v>
      </c>
      <c r="E30" s="377"/>
      <c r="F30" s="4"/>
    </row>
    <row r="31" spans="1:21" ht="15.95" customHeight="1" thickBot="1">
      <c r="A31" s="381"/>
      <c r="B31" s="382"/>
      <c r="C31" s="383"/>
      <c r="D31" s="5">
        <v>1993</v>
      </c>
      <c r="E31" s="24">
        <v>2014</v>
      </c>
      <c r="F31" s="4"/>
    </row>
    <row r="32" spans="1:21" ht="15.95" customHeight="1">
      <c r="A32" s="384" t="s">
        <v>62</v>
      </c>
      <c r="B32" s="387" t="s">
        <v>76</v>
      </c>
      <c r="C32" s="6" t="s">
        <v>133</v>
      </c>
      <c r="D32" s="7">
        <v>713</v>
      </c>
      <c r="E32" s="11">
        <v>43</v>
      </c>
      <c r="F32" s="4"/>
    </row>
    <row r="33" spans="1:6" ht="15.95" customHeight="1">
      <c r="A33" s="385"/>
      <c r="B33" s="388"/>
      <c r="C33" s="8" t="s">
        <v>134</v>
      </c>
      <c r="D33" s="9">
        <v>5155</v>
      </c>
      <c r="E33" s="12">
        <v>2704</v>
      </c>
      <c r="F33" s="4"/>
    </row>
    <row r="34" spans="1:6" ht="15.95" customHeight="1">
      <c r="A34" s="385"/>
      <c r="B34" s="388"/>
      <c r="C34" s="8" t="s">
        <v>77</v>
      </c>
      <c r="D34" s="9">
        <v>9637</v>
      </c>
      <c r="E34" s="12">
        <v>5725</v>
      </c>
      <c r="F34" s="4"/>
    </row>
    <row r="35" spans="1:6" ht="15.95" customHeight="1">
      <c r="A35" s="385"/>
      <c r="B35" s="388"/>
      <c r="C35" s="8" t="s">
        <v>78</v>
      </c>
      <c r="D35" s="9">
        <v>6411</v>
      </c>
      <c r="E35" s="12">
        <v>5987</v>
      </c>
      <c r="F35" s="4"/>
    </row>
    <row r="36" spans="1:6" ht="15.95" customHeight="1">
      <c r="A36" s="385"/>
      <c r="B36" s="388"/>
      <c r="C36" s="8" t="s">
        <v>79</v>
      </c>
      <c r="D36" s="9">
        <v>675</v>
      </c>
      <c r="E36" s="12">
        <v>1020</v>
      </c>
      <c r="F36" s="4"/>
    </row>
    <row r="37" spans="1:6" ht="15.95" customHeight="1">
      <c r="A37" s="386"/>
      <c r="B37" s="389" t="s">
        <v>24</v>
      </c>
      <c r="C37" s="390"/>
      <c r="D37" s="27">
        <v>22591</v>
      </c>
      <c r="E37" s="28">
        <v>15479</v>
      </c>
      <c r="F37" s="4"/>
    </row>
    <row r="38" spans="1:6" ht="15.95" customHeight="1">
      <c r="A38" s="391" t="s">
        <v>68</v>
      </c>
      <c r="B38" s="392" t="s">
        <v>76</v>
      </c>
      <c r="C38" s="168" t="s">
        <v>133</v>
      </c>
      <c r="D38" s="10">
        <v>430</v>
      </c>
      <c r="E38" s="13">
        <v>43</v>
      </c>
      <c r="F38" s="4"/>
    </row>
    <row r="39" spans="1:6" ht="15.95" customHeight="1">
      <c r="A39" s="385"/>
      <c r="B39" s="388"/>
      <c r="C39" s="8" t="s">
        <v>134</v>
      </c>
      <c r="D39" s="9">
        <v>3960</v>
      </c>
      <c r="E39" s="12">
        <v>2212</v>
      </c>
      <c r="F39" s="4"/>
    </row>
    <row r="40" spans="1:6" ht="15.95" customHeight="1">
      <c r="A40" s="385"/>
      <c r="B40" s="388"/>
      <c r="C40" s="8" t="s">
        <v>77</v>
      </c>
      <c r="D40" s="9">
        <v>6808</v>
      </c>
      <c r="E40" s="12">
        <v>5132</v>
      </c>
      <c r="F40" s="4"/>
    </row>
    <row r="41" spans="1:6" ht="15.95" customHeight="1">
      <c r="A41" s="385"/>
      <c r="B41" s="388"/>
      <c r="C41" s="8" t="s">
        <v>78</v>
      </c>
      <c r="D41" s="9">
        <v>4101</v>
      </c>
      <c r="E41" s="12">
        <v>5218</v>
      </c>
      <c r="F41" s="4"/>
    </row>
    <row r="42" spans="1:6" ht="15.95" customHeight="1">
      <c r="A42" s="385"/>
      <c r="B42" s="388"/>
      <c r="C42" s="8" t="s">
        <v>79</v>
      </c>
      <c r="D42" s="9">
        <v>303</v>
      </c>
      <c r="E42" s="12">
        <v>622</v>
      </c>
      <c r="F42" s="4"/>
    </row>
    <row r="43" spans="1:6" ht="15.95" customHeight="1">
      <c r="A43" s="386"/>
      <c r="B43" s="389" t="s">
        <v>24</v>
      </c>
      <c r="C43" s="390"/>
      <c r="D43" s="27">
        <v>15602</v>
      </c>
      <c r="E43" s="28">
        <v>13227</v>
      </c>
      <c r="F43" s="4"/>
    </row>
    <row r="44" spans="1:6" ht="15.95" customHeight="1" thickBot="1">
      <c r="A44" s="393" t="s">
        <v>24</v>
      </c>
      <c r="B44" s="392" t="s">
        <v>76</v>
      </c>
      <c r="C44" s="168" t="s">
        <v>133</v>
      </c>
      <c r="D44" s="10">
        <v>1143</v>
      </c>
      <c r="E44" s="13">
        <v>86</v>
      </c>
      <c r="F44" s="4"/>
    </row>
    <row r="45" spans="1:6" ht="15.95" customHeight="1">
      <c r="A45" s="385"/>
      <c r="B45" s="388"/>
      <c r="C45" s="8" t="s">
        <v>134</v>
      </c>
      <c r="D45" s="9">
        <v>9115</v>
      </c>
      <c r="E45" s="12">
        <v>4916</v>
      </c>
      <c r="F45" s="4"/>
    </row>
    <row r="46" spans="1:6" ht="15.95" customHeight="1">
      <c r="A46" s="385"/>
      <c r="B46" s="388"/>
      <c r="C46" s="8" t="s">
        <v>77</v>
      </c>
      <c r="D46" s="9">
        <v>16445</v>
      </c>
      <c r="E46" s="12">
        <v>10857</v>
      </c>
      <c r="F46" s="4"/>
    </row>
    <row r="47" spans="1:6" ht="15.95" customHeight="1">
      <c r="A47" s="385"/>
      <c r="B47" s="388"/>
      <c r="C47" s="8" t="s">
        <v>78</v>
      </c>
      <c r="D47" s="9">
        <v>10512</v>
      </c>
      <c r="E47" s="12">
        <v>11205</v>
      </c>
      <c r="F47" s="4"/>
    </row>
    <row r="48" spans="1:6" ht="15.95" customHeight="1">
      <c r="A48" s="385"/>
      <c r="B48" s="388"/>
      <c r="C48" s="8" t="s">
        <v>79</v>
      </c>
      <c r="D48" s="9">
        <v>978</v>
      </c>
      <c r="E48" s="12">
        <v>1642</v>
      </c>
      <c r="F48" s="4"/>
    </row>
    <row r="49" spans="1:6" ht="15.95" customHeight="1" thickBot="1">
      <c r="A49" s="394"/>
      <c r="B49" s="373" t="s">
        <v>24</v>
      </c>
      <c r="C49" s="374"/>
      <c r="D49" s="29">
        <v>38193</v>
      </c>
      <c r="E49" s="30">
        <v>28706</v>
      </c>
      <c r="F49" s="4"/>
    </row>
    <row r="50" spans="1:6" ht="15.95" customHeight="1"/>
    <row r="51" spans="1:6" ht="15.95" customHeight="1"/>
    <row r="52" spans="1:6" s="97" customFormat="1" ht="15.95" customHeight="1">
      <c r="A52" s="3" t="s">
        <v>82</v>
      </c>
    </row>
    <row r="53" spans="1:6" ht="15.95" customHeight="1" thickBot="1">
      <c r="A53" s="400" t="s">
        <v>2</v>
      </c>
      <c r="B53" s="401"/>
      <c r="C53" s="401"/>
      <c r="D53" s="401"/>
    </row>
    <row r="54" spans="1:6" ht="15.95" customHeight="1" thickBot="1">
      <c r="A54" s="41" t="s">
        <v>61</v>
      </c>
      <c r="B54" s="42" t="s">
        <v>22</v>
      </c>
      <c r="C54" s="43" t="s">
        <v>80</v>
      </c>
      <c r="D54" s="44" t="s">
        <v>81</v>
      </c>
    </row>
    <row r="55" spans="1:6" ht="15.95" customHeight="1">
      <c r="A55" s="395">
        <v>1993</v>
      </c>
      <c r="B55" s="33" t="s">
        <v>62</v>
      </c>
      <c r="C55" s="34">
        <v>31940</v>
      </c>
      <c r="D55" s="45">
        <v>33.001283656856621</v>
      </c>
    </row>
    <row r="56" spans="1:6" ht="15.95" customHeight="1">
      <c r="A56" s="396"/>
      <c r="B56" s="35" t="s">
        <v>68</v>
      </c>
      <c r="C56" s="36">
        <v>35026</v>
      </c>
      <c r="D56" s="46">
        <v>34.92377091303613</v>
      </c>
    </row>
    <row r="57" spans="1:6" ht="15.95" customHeight="1">
      <c r="A57" s="397"/>
      <c r="B57" s="37" t="s">
        <v>24</v>
      </c>
      <c r="C57" s="38">
        <v>66966</v>
      </c>
      <c r="D57" s="47">
        <v>34.006824358629991</v>
      </c>
    </row>
    <row r="58" spans="1:6" ht="15.95" customHeight="1">
      <c r="A58" s="398">
        <v>2014</v>
      </c>
      <c r="B58" s="39" t="s">
        <v>62</v>
      </c>
      <c r="C58" s="40">
        <v>24466</v>
      </c>
      <c r="D58" s="48">
        <v>39.510626992560908</v>
      </c>
    </row>
    <row r="59" spans="1:6" ht="15.95" customHeight="1">
      <c r="A59" s="396"/>
      <c r="B59" s="35" t="s">
        <v>68</v>
      </c>
      <c r="C59" s="36">
        <v>28342</v>
      </c>
      <c r="D59" s="46">
        <v>42.851633617951975</v>
      </c>
    </row>
    <row r="60" spans="1:6" ht="15.95" customHeight="1" thickBot="1">
      <c r="A60" s="399"/>
      <c r="B60" s="49" t="s">
        <v>24</v>
      </c>
      <c r="C60" s="50">
        <v>52808</v>
      </c>
      <c r="D60" s="51">
        <v>41.303741857294355</v>
      </c>
    </row>
    <row r="61" spans="1:6" ht="15.95" customHeight="1"/>
    <row r="62" spans="1:6" ht="15.95" customHeight="1"/>
    <row r="63" spans="1:6" s="97" customFormat="1" ht="15.95" customHeight="1">
      <c r="A63" s="3" t="s">
        <v>83</v>
      </c>
    </row>
    <row r="64" spans="1:6" ht="15.95" customHeight="1" thickBot="1">
      <c r="A64" s="402" t="s">
        <v>2</v>
      </c>
      <c r="B64" s="403"/>
      <c r="C64" s="403"/>
      <c r="D64" s="403"/>
    </row>
    <row r="65" spans="1:11" ht="15.95" customHeight="1" thickBot="1">
      <c r="A65" s="41" t="s">
        <v>61</v>
      </c>
      <c r="B65" s="42" t="s">
        <v>22</v>
      </c>
      <c r="C65" s="43" t="s">
        <v>80</v>
      </c>
      <c r="D65" s="44" t="s">
        <v>81</v>
      </c>
    </row>
    <row r="66" spans="1:11" ht="15.95" customHeight="1">
      <c r="A66" s="395">
        <v>1993</v>
      </c>
      <c r="B66" s="33" t="s">
        <v>62</v>
      </c>
      <c r="C66" s="34">
        <v>22591</v>
      </c>
      <c r="D66" s="45">
        <v>33.894338453366103</v>
      </c>
    </row>
    <row r="67" spans="1:11" ht="15.95" customHeight="1">
      <c r="A67" s="396"/>
      <c r="B67" s="35" t="s">
        <v>68</v>
      </c>
      <c r="C67" s="36">
        <v>15602</v>
      </c>
      <c r="D67" s="46">
        <v>32.958595051916305</v>
      </c>
    </row>
    <row r="68" spans="1:11" ht="15.95" customHeight="1">
      <c r="A68" s="397"/>
      <c r="B68" s="37" t="s">
        <v>24</v>
      </c>
      <c r="C68" s="38">
        <v>38193</v>
      </c>
      <c r="D68" s="47">
        <v>33.51208336606183</v>
      </c>
    </row>
    <row r="69" spans="1:11" ht="15.95" customHeight="1">
      <c r="A69" s="398">
        <v>2014</v>
      </c>
      <c r="B69" s="39" t="s">
        <v>62</v>
      </c>
      <c r="C69" s="40">
        <v>15479</v>
      </c>
      <c r="D69" s="48">
        <v>38.456618644615396</v>
      </c>
    </row>
    <row r="70" spans="1:11" ht="15.95" customHeight="1">
      <c r="A70" s="396"/>
      <c r="B70" s="35" t="s">
        <v>68</v>
      </c>
      <c r="C70" s="36">
        <v>13227</v>
      </c>
      <c r="D70" s="46">
        <v>37.998261132531951</v>
      </c>
    </row>
    <row r="71" spans="1:11" ht="15.95" customHeight="1" thickBot="1">
      <c r="A71" s="399"/>
      <c r="B71" s="49" t="s">
        <v>24</v>
      </c>
      <c r="C71" s="50">
        <v>28706</v>
      </c>
      <c r="D71" s="51">
        <v>38.245419076151258</v>
      </c>
    </row>
    <row r="72" spans="1:11" ht="15.95" customHeight="1"/>
    <row r="73" spans="1:11" ht="15.95" customHeight="1"/>
    <row r="74" spans="1:11" ht="15.95" customHeight="1"/>
    <row r="75" spans="1:11" s="97" customFormat="1" ht="15.95" customHeight="1">
      <c r="A75" s="3" t="s">
        <v>96</v>
      </c>
    </row>
    <row r="76" spans="1:11" ht="15.75" thickBot="1">
      <c r="A76" s="419" t="s">
        <v>126</v>
      </c>
      <c r="B76" s="419"/>
      <c r="C76" s="419"/>
      <c r="D76" s="419"/>
      <c r="E76" s="419"/>
      <c r="F76" s="419"/>
      <c r="G76" s="419"/>
      <c r="H76" s="419"/>
      <c r="I76" s="419"/>
      <c r="J76" s="419"/>
      <c r="K76" s="419"/>
    </row>
    <row r="77" spans="1:11" ht="15.75" thickBot="1">
      <c r="A77" s="410" t="s">
        <v>22</v>
      </c>
      <c r="B77" s="122" t="s">
        <v>91</v>
      </c>
      <c r="C77" s="123"/>
      <c r="D77" s="416" t="s">
        <v>61</v>
      </c>
      <c r="E77" s="417"/>
      <c r="F77" s="417"/>
      <c r="G77" s="417"/>
      <c r="H77" s="417"/>
      <c r="I77" s="417"/>
      <c r="J77" s="417"/>
      <c r="K77" s="418"/>
    </row>
    <row r="78" spans="1:11" ht="15.75" thickBot="1">
      <c r="A78" s="411"/>
      <c r="B78" s="98"/>
      <c r="C78" s="99"/>
      <c r="D78" s="100">
        <v>1993</v>
      </c>
      <c r="E78" s="101">
        <v>1994</v>
      </c>
      <c r="F78" s="101">
        <v>1995</v>
      </c>
      <c r="G78" s="101">
        <v>1996</v>
      </c>
      <c r="H78" s="101">
        <v>2011</v>
      </c>
      <c r="I78" s="101">
        <v>2012</v>
      </c>
      <c r="J78" s="101">
        <v>2013</v>
      </c>
      <c r="K78" s="124">
        <v>2014</v>
      </c>
    </row>
    <row r="79" spans="1:11">
      <c r="A79" s="412" t="s">
        <v>62</v>
      </c>
      <c r="B79" s="415" t="s">
        <v>92</v>
      </c>
      <c r="C79" s="102" t="s">
        <v>106</v>
      </c>
      <c r="D79" s="103">
        <v>13952</v>
      </c>
      <c r="E79" s="104">
        <v>13217</v>
      </c>
      <c r="F79" s="104">
        <v>12953</v>
      </c>
      <c r="G79" s="104">
        <v>11163</v>
      </c>
      <c r="H79" s="104">
        <v>13067</v>
      </c>
      <c r="I79" s="104">
        <v>12799</v>
      </c>
      <c r="J79" s="104">
        <v>11391</v>
      </c>
      <c r="K79" s="114">
        <v>10003</v>
      </c>
    </row>
    <row r="80" spans="1:11">
      <c r="A80" s="413"/>
      <c r="B80" s="406"/>
      <c r="C80" s="105" t="s">
        <v>107</v>
      </c>
      <c r="D80" s="106">
        <v>5575</v>
      </c>
      <c r="E80" s="107">
        <v>5069</v>
      </c>
      <c r="F80" s="107">
        <v>5153</v>
      </c>
      <c r="G80" s="107">
        <v>5010</v>
      </c>
      <c r="H80" s="107">
        <v>4554</v>
      </c>
      <c r="I80" s="107">
        <v>4487</v>
      </c>
      <c r="J80" s="107">
        <v>4115</v>
      </c>
      <c r="K80" s="115">
        <v>3640</v>
      </c>
    </row>
    <row r="81" spans="1:11">
      <c r="A81" s="413"/>
      <c r="B81" s="407"/>
      <c r="C81" s="108" t="s">
        <v>24</v>
      </c>
      <c r="D81" s="109">
        <v>19527</v>
      </c>
      <c r="E81" s="110">
        <v>18286</v>
      </c>
      <c r="F81" s="110">
        <v>18106</v>
      </c>
      <c r="G81" s="110">
        <v>16173</v>
      </c>
      <c r="H81" s="110">
        <v>17621</v>
      </c>
      <c r="I81" s="110">
        <v>17286</v>
      </c>
      <c r="J81" s="110">
        <v>15506</v>
      </c>
      <c r="K81" s="116">
        <v>13643</v>
      </c>
    </row>
    <row r="82" spans="1:11">
      <c r="A82" s="413"/>
      <c r="B82" s="405" t="s">
        <v>93</v>
      </c>
      <c r="C82" s="111" t="s">
        <v>106</v>
      </c>
      <c r="D82" s="112">
        <v>309</v>
      </c>
      <c r="E82" s="113">
        <v>270</v>
      </c>
      <c r="F82" s="113">
        <v>280</v>
      </c>
      <c r="G82" s="113">
        <v>240</v>
      </c>
      <c r="H82" s="113">
        <v>479</v>
      </c>
      <c r="I82" s="113">
        <v>466</v>
      </c>
      <c r="J82" s="113">
        <v>457</v>
      </c>
      <c r="K82" s="117">
        <v>451</v>
      </c>
    </row>
    <row r="83" spans="1:11">
      <c r="A83" s="413"/>
      <c r="B83" s="406"/>
      <c r="C83" s="105" t="s">
        <v>107</v>
      </c>
      <c r="D83" s="106">
        <v>342</v>
      </c>
      <c r="E83" s="107">
        <v>293</v>
      </c>
      <c r="F83" s="107">
        <v>338</v>
      </c>
      <c r="G83" s="107">
        <v>320</v>
      </c>
      <c r="H83" s="107">
        <v>645</v>
      </c>
      <c r="I83" s="107">
        <v>633</v>
      </c>
      <c r="J83" s="107">
        <v>587</v>
      </c>
      <c r="K83" s="115">
        <v>550</v>
      </c>
    </row>
    <row r="84" spans="1:11">
      <c r="A84" s="413"/>
      <c r="B84" s="407"/>
      <c r="C84" s="108" t="s">
        <v>24</v>
      </c>
      <c r="D84" s="109">
        <v>651</v>
      </c>
      <c r="E84" s="110">
        <v>563</v>
      </c>
      <c r="F84" s="110">
        <v>618</v>
      </c>
      <c r="G84" s="110">
        <v>560</v>
      </c>
      <c r="H84" s="110">
        <v>1124</v>
      </c>
      <c r="I84" s="110">
        <v>1099</v>
      </c>
      <c r="J84" s="110">
        <v>1044</v>
      </c>
      <c r="K84" s="116">
        <v>1001</v>
      </c>
    </row>
    <row r="85" spans="1:11">
      <c r="A85" s="413"/>
      <c r="B85" s="405" t="s">
        <v>24</v>
      </c>
      <c r="C85" s="111" t="s">
        <v>106</v>
      </c>
      <c r="D85" s="112">
        <v>14261</v>
      </c>
      <c r="E85" s="113">
        <v>13487</v>
      </c>
      <c r="F85" s="113">
        <v>13233</v>
      </c>
      <c r="G85" s="113">
        <v>11403</v>
      </c>
      <c r="H85" s="113">
        <v>13546</v>
      </c>
      <c r="I85" s="113">
        <v>13265</v>
      </c>
      <c r="J85" s="113">
        <v>11848</v>
      </c>
      <c r="K85" s="117">
        <v>10454</v>
      </c>
    </row>
    <row r="86" spans="1:11">
      <c r="A86" s="413"/>
      <c r="B86" s="406"/>
      <c r="C86" s="105" t="s">
        <v>107</v>
      </c>
      <c r="D86" s="106">
        <v>5917</v>
      </c>
      <c r="E86" s="107">
        <v>5362</v>
      </c>
      <c r="F86" s="107">
        <v>5491</v>
      </c>
      <c r="G86" s="107">
        <v>5330</v>
      </c>
      <c r="H86" s="107">
        <v>5199</v>
      </c>
      <c r="I86" s="107">
        <v>5120</v>
      </c>
      <c r="J86" s="107">
        <v>4702</v>
      </c>
      <c r="K86" s="115">
        <v>4190</v>
      </c>
    </row>
    <row r="87" spans="1:11">
      <c r="A87" s="414"/>
      <c r="B87" s="407"/>
      <c r="C87" s="108" t="s">
        <v>24</v>
      </c>
      <c r="D87" s="109">
        <v>20178</v>
      </c>
      <c r="E87" s="110">
        <v>18849</v>
      </c>
      <c r="F87" s="110">
        <v>18724</v>
      </c>
      <c r="G87" s="110">
        <v>16733</v>
      </c>
      <c r="H87" s="110">
        <v>18745</v>
      </c>
      <c r="I87" s="110">
        <v>18385</v>
      </c>
      <c r="J87" s="110">
        <v>16550</v>
      </c>
      <c r="K87" s="116">
        <v>14644</v>
      </c>
    </row>
    <row r="88" spans="1:11" ht="15.75" thickBot="1">
      <c r="A88" s="420" t="s">
        <v>68</v>
      </c>
      <c r="B88" s="405" t="s">
        <v>92</v>
      </c>
      <c r="C88" s="111" t="s">
        <v>106</v>
      </c>
      <c r="D88" s="112">
        <v>8439</v>
      </c>
      <c r="E88" s="113">
        <v>7702</v>
      </c>
      <c r="F88" s="113">
        <v>7862</v>
      </c>
      <c r="G88" s="113">
        <v>7061</v>
      </c>
      <c r="H88" s="113">
        <v>10614</v>
      </c>
      <c r="I88" s="113">
        <v>10533</v>
      </c>
      <c r="J88" s="113">
        <v>9645</v>
      </c>
      <c r="K88" s="117">
        <v>8480</v>
      </c>
    </row>
    <row r="89" spans="1:11">
      <c r="A89" s="413"/>
      <c r="B89" s="406"/>
      <c r="C89" s="105" t="s">
        <v>107</v>
      </c>
      <c r="D89" s="106">
        <v>4638</v>
      </c>
      <c r="E89" s="107">
        <v>4361</v>
      </c>
      <c r="F89" s="107">
        <v>4550</v>
      </c>
      <c r="G89" s="107">
        <v>4174</v>
      </c>
      <c r="H89" s="107">
        <v>4278</v>
      </c>
      <c r="I89" s="107">
        <v>4309</v>
      </c>
      <c r="J89" s="107">
        <v>3699</v>
      </c>
      <c r="K89" s="115">
        <v>3259</v>
      </c>
    </row>
    <row r="90" spans="1:11">
      <c r="A90" s="413"/>
      <c r="B90" s="407"/>
      <c r="C90" s="108" t="s">
        <v>24</v>
      </c>
      <c r="D90" s="109">
        <v>13077</v>
      </c>
      <c r="E90" s="110">
        <v>12063</v>
      </c>
      <c r="F90" s="110">
        <v>12412</v>
      </c>
      <c r="G90" s="110">
        <v>11235</v>
      </c>
      <c r="H90" s="110">
        <v>14892</v>
      </c>
      <c r="I90" s="110">
        <v>14842</v>
      </c>
      <c r="J90" s="110">
        <v>13344</v>
      </c>
      <c r="K90" s="116">
        <v>11739</v>
      </c>
    </row>
    <row r="91" spans="1:11">
      <c r="A91" s="413"/>
      <c r="B91" s="405" t="s">
        <v>93</v>
      </c>
      <c r="C91" s="111" t="s">
        <v>106</v>
      </c>
      <c r="D91" s="112">
        <v>86</v>
      </c>
      <c r="E91" s="113">
        <v>93</v>
      </c>
      <c r="F91" s="113">
        <v>90</v>
      </c>
      <c r="G91" s="113">
        <v>67</v>
      </c>
      <c r="H91" s="113">
        <v>218</v>
      </c>
      <c r="I91" s="113">
        <v>234</v>
      </c>
      <c r="J91" s="113">
        <v>242</v>
      </c>
      <c r="K91" s="117">
        <v>242</v>
      </c>
    </row>
    <row r="92" spans="1:11">
      <c r="A92" s="413"/>
      <c r="B92" s="406"/>
      <c r="C92" s="105" t="s">
        <v>107</v>
      </c>
      <c r="D92" s="106">
        <v>205</v>
      </c>
      <c r="E92" s="107">
        <v>180</v>
      </c>
      <c r="F92" s="107">
        <v>199</v>
      </c>
      <c r="G92" s="107">
        <v>211</v>
      </c>
      <c r="H92" s="107">
        <v>424</v>
      </c>
      <c r="I92" s="107">
        <v>465</v>
      </c>
      <c r="J92" s="107">
        <v>362</v>
      </c>
      <c r="K92" s="115">
        <v>375</v>
      </c>
    </row>
    <row r="93" spans="1:11">
      <c r="A93" s="413"/>
      <c r="B93" s="407"/>
      <c r="C93" s="108" t="s">
        <v>24</v>
      </c>
      <c r="D93" s="109">
        <v>291</v>
      </c>
      <c r="E93" s="110">
        <v>273</v>
      </c>
      <c r="F93" s="110">
        <v>289</v>
      </c>
      <c r="G93" s="110">
        <v>278</v>
      </c>
      <c r="H93" s="110">
        <v>642</v>
      </c>
      <c r="I93" s="110">
        <v>699</v>
      </c>
      <c r="J93" s="110">
        <v>604</v>
      </c>
      <c r="K93" s="116">
        <v>617</v>
      </c>
    </row>
    <row r="94" spans="1:11" ht="15.75" thickBot="1">
      <c r="A94" s="413"/>
      <c r="B94" s="408" t="s">
        <v>24</v>
      </c>
      <c r="C94" s="111" t="s">
        <v>106</v>
      </c>
      <c r="D94" s="112">
        <v>8525</v>
      </c>
      <c r="E94" s="113">
        <v>7795</v>
      </c>
      <c r="F94" s="113">
        <v>7952</v>
      </c>
      <c r="G94" s="113">
        <v>7128</v>
      </c>
      <c r="H94" s="113">
        <v>10832</v>
      </c>
      <c r="I94" s="113">
        <v>10767</v>
      </c>
      <c r="J94" s="113">
        <v>9887</v>
      </c>
      <c r="K94" s="117">
        <v>8722</v>
      </c>
    </row>
    <row r="95" spans="1:11">
      <c r="A95" s="413"/>
      <c r="B95" s="406"/>
      <c r="C95" s="105" t="s">
        <v>107</v>
      </c>
      <c r="D95" s="106">
        <v>4843</v>
      </c>
      <c r="E95" s="107">
        <v>4541</v>
      </c>
      <c r="F95" s="107">
        <v>4749</v>
      </c>
      <c r="G95" s="107">
        <v>4385</v>
      </c>
      <c r="H95" s="107">
        <v>4702</v>
      </c>
      <c r="I95" s="107">
        <v>4774</v>
      </c>
      <c r="J95" s="107">
        <v>4061</v>
      </c>
      <c r="K95" s="115">
        <v>3634</v>
      </c>
    </row>
    <row r="96" spans="1:11" ht="15.75" thickBot="1">
      <c r="A96" s="421"/>
      <c r="B96" s="409"/>
      <c r="C96" s="118" t="s">
        <v>24</v>
      </c>
      <c r="D96" s="119">
        <v>13368</v>
      </c>
      <c r="E96" s="120">
        <v>12336</v>
      </c>
      <c r="F96" s="120">
        <v>12701</v>
      </c>
      <c r="G96" s="120">
        <v>11513</v>
      </c>
      <c r="H96" s="120">
        <v>15534</v>
      </c>
      <c r="I96" s="120">
        <v>15541</v>
      </c>
      <c r="J96" s="120">
        <v>13948</v>
      </c>
      <c r="K96" s="121">
        <v>12356</v>
      </c>
    </row>
    <row r="98" spans="1:11" ht="15.75" thickBot="1">
      <c r="A98" s="419" t="s">
        <v>127</v>
      </c>
      <c r="B98" s="419"/>
      <c r="C98" s="419"/>
      <c r="D98" s="419"/>
      <c r="E98" s="419"/>
      <c r="F98" s="419"/>
      <c r="G98" s="419"/>
      <c r="H98" s="419"/>
      <c r="I98" s="419"/>
      <c r="J98" s="419"/>
      <c r="K98" s="419"/>
    </row>
    <row r="99" spans="1:11" ht="15.75" thickBot="1">
      <c r="A99" s="410" t="s">
        <v>22</v>
      </c>
      <c r="B99" s="122" t="s">
        <v>91</v>
      </c>
      <c r="C99" s="123"/>
      <c r="D99" s="416" t="s">
        <v>61</v>
      </c>
      <c r="E99" s="417"/>
      <c r="F99" s="417"/>
      <c r="G99" s="417"/>
      <c r="H99" s="417"/>
      <c r="I99" s="417"/>
      <c r="J99" s="417"/>
      <c r="K99" s="418"/>
    </row>
    <row r="100" spans="1:11" ht="15.75" thickBot="1">
      <c r="A100" s="411"/>
      <c r="B100" s="98"/>
      <c r="C100" s="99"/>
      <c r="D100" s="100">
        <v>1993</v>
      </c>
      <c r="E100" s="101">
        <v>1994</v>
      </c>
      <c r="F100" s="101">
        <v>1995</v>
      </c>
      <c r="G100" s="101">
        <v>1996</v>
      </c>
      <c r="H100" s="101">
        <v>2011</v>
      </c>
      <c r="I100" s="101">
        <v>2012</v>
      </c>
      <c r="J100" s="101">
        <v>2013</v>
      </c>
      <c r="K100" s="124">
        <v>2014</v>
      </c>
    </row>
    <row r="101" spans="1:11">
      <c r="A101" s="412" t="s">
        <v>62</v>
      </c>
      <c r="B101" s="415" t="s">
        <v>92</v>
      </c>
      <c r="C101" s="102" t="s">
        <v>108</v>
      </c>
      <c r="D101" s="103">
        <v>11321</v>
      </c>
      <c r="E101" s="104">
        <v>10818</v>
      </c>
      <c r="F101" s="104">
        <v>10765</v>
      </c>
      <c r="G101" s="104">
        <v>9197</v>
      </c>
      <c r="H101" s="104">
        <v>11308</v>
      </c>
      <c r="I101" s="104">
        <v>11139</v>
      </c>
      <c r="J101" s="104">
        <v>9896</v>
      </c>
      <c r="K101" s="114">
        <v>8649</v>
      </c>
    </row>
    <row r="102" spans="1:11">
      <c r="A102" s="413"/>
      <c r="B102" s="406"/>
      <c r="C102" s="105" t="s">
        <v>109</v>
      </c>
      <c r="D102" s="106">
        <v>2625</v>
      </c>
      <c r="E102" s="107">
        <v>2394</v>
      </c>
      <c r="F102" s="107">
        <v>2180</v>
      </c>
      <c r="G102" s="107">
        <v>1962</v>
      </c>
      <c r="H102" s="107">
        <v>1757</v>
      </c>
      <c r="I102" s="107">
        <v>1657</v>
      </c>
      <c r="J102" s="107">
        <v>1493</v>
      </c>
      <c r="K102" s="115">
        <v>1349</v>
      </c>
    </row>
    <row r="103" spans="1:11">
      <c r="A103" s="413"/>
      <c r="B103" s="406"/>
      <c r="C103" s="105" t="s">
        <v>110</v>
      </c>
      <c r="D103" s="106">
        <v>6</v>
      </c>
      <c r="E103" s="107">
        <v>5</v>
      </c>
      <c r="F103" s="107">
        <v>8</v>
      </c>
      <c r="G103" s="107">
        <v>4</v>
      </c>
      <c r="H103" s="107">
        <v>2</v>
      </c>
      <c r="I103" s="107">
        <v>3</v>
      </c>
      <c r="J103" s="107">
        <v>2</v>
      </c>
      <c r="K103" s="115">
        <v>5</v>
      </c>
    </row>
    <row r="104" spans="1:11">
      <c r="A104" s="413"/>
      <c r="B104" s="406"/>
      <c r="C104" s="105" t="s">
        <v>111</v>
      </c>
      <c r="D104" s="106">
        <v>3544</v>
      </c>
      <c r="E104" s="107">
        <v>3207</v>
      </c>
      <c r="F104" s="107">
        <v>3358</v>
      </c>
      <c r="G104" s="107">
        <v>3305</v>
      </c>
      <c r="H104" s="107">
        <v>2802</v>
      </c>
      <c r="I104" s="107">
        <v>2741</v>
      </c>
      <c r="J104" s="107">
        <v>2515</v>
      </c>
      <c r="K104" s="115">
        <v>2194</v>
      </c>
    </row>
    <row r="105" spans="1:11">
      <c r="A105" s="413"/>
      <c r="B105" s="406"/>
      <c r="C105" s="105" t="s">
        <v>112</v>
      </c>
      <c r="D105" s="106">
        <v>55</v>
      </c>
      <c r="E105" s="107">
        <v>65</v>
      </c>
      <c r="F105" s="107">
        <v>68</v>
      </c>
      <c r="G105" s="107">
        <v>62</v>
      </c>
      <c r="H105" s="107">
        <v>42</v>
      </c>
      <c r="I105" s="107">
        <v>48</v>
      </c>
      <c r="J105" s="107">
        <v>40</v>
      </c>
      <c r="K105" s="115">
        <v>37</v>
      </c>
    </row>
    <row r="106" spans="1:11">
      <c r="A106" s="413"/>
      <c r="B106" s="406"/>
      <c r="C106" s="105" t="s">
        <v>113</v>
      </c>
      <c r="D106" s="106">
        <v>1976</v>
      </c>
      <c r="E106" s="107">
        <v>1797</v>
      </c>
      <c r="F106" s="107">
        <v>1727</v>
      </c>
      <c r="G106" s="107">
        <v>1643</v>
      </c>
      <c r="H106" s="107">
        <v>1710</v>
      </c>
      <c r="I106" s="107">
        <v>1698</v>
      </c>
      <c r="J106" s="107">
        <v>1560</v>
      </c>
      <c r="K106" s="115">
        <v>1409</v>
      </c>
    </row>
    <row r="107" spans="1:11">
      <c r="A107" s="413"/>
      <c r="B107" s="407"/>
      <c r="C107" s="108" t="s">
        <v>24</v>
      </c>
      <c r="D107" s="109">
        <v>19527</v>
      </c>
      <c r="E107" s="110">
        <v>18286</v>
      </c>
      <c r="F107" s="110">
        <v>18106</v>
      </c>
      <c r="G107" s="110">
        <v>16173</v>
      </c>
      <c r="H107" s="110">
        <v>17621</v>
      </c>
      <c r="I107" s="110">
        <v>17286</v>
      </c>
      <c r="J107" s="110">
        <v>15506</v>
      </c>
      <c r="K107" s="116">
        <v>13643</v>
      </c>
    </row>
    <row r="108" spans="1:11">
      <c r="A108" s="413"/>
      <c r="B108" s="405" t="s">
        <v>93</v>
      </c>
      <c r="C108" s="111" t="s">
        <v>108</v>
      </c>
      <c r="D108" s="112">
        <v>236</v>
      </c>
      <c r="E108" s="113">
        <v>204</v>
      </c>
      <c r="F108" s="113">
        <v>232</v>
      </c>
      <c r="G108" s="113">
        <v>198</v>
      </c>
      <c r="H108" s="113">
        <v>378</v>
      </c>
      <c r="I108" s="113">
        <v>364</v>
      </c>
      <c r="J108" s="113">
        <v>358</v>
      </c>
      <c r="K108" s="117">
        <v>355</v>
      </c>
    </row>
    <row r="109" spans="1:11">
      <c r="A109" s="413"/>
      <c r="B109" s="406"/>
      <c r="C109" s="105" t="s">
        <v>109</v>
      </c>
      <c r="D109" s="106">
        <v>73</v>
      </c>
      <c r="E109" s="107">
        <v>66</v>
      </c>
      <c r="F109" s="107">
        <v>48</v>
      </c>
      <c r="G109" s="107">
        <v>42</v>
      </c>
      <c r="H109" s="107">
        <v>101</v>
      </c>
      <c r="I109" s="107">
        <v>102</v>
      </c>
      <c r="J109" s="107">
        <v>99</v>
      </c>
      <c r="K109" s="115">
        <v>96</v>
      </c>
    </row>
    <row r="110" spans="1:11">
      <c r="A110" s="413"/>
      <c r="B110" s="406"/>
      <c r="C110" s="105" t="s">
        <v>110</v>
      </c>
      <c r="D110" s="106">
        <v>0</v>
      </c>
      <c r="E110" s="107">
        <v>0</v>
      </c>
      <c r="F110" s="107">
        <v>0</v>
      </c>
      <c r="G110" s="107">
        <v>0</v>
      </c>
      <c r="H110" s="107">
        <v>0</v>
      </c>
      <c r="I110" s="107">
        <v>0</v>
      </c>
      <c r="J110" s="107">
        <v>0</v>
      </c>
      <c r="K110" s="115">
        <v>0</v>
      </c>
    </row>
    <row r="111" spans="1:11">
      <c r="A111" s="413"/>
      <c r="B111" s="406"/>
      <c r="C111" s="105" t="s">
        <v>111</v>
      </c>
      <c r="D111" s="106">
        <v>207</v>
      </c>
      <c r="E111" s="107">
        <v>184</v>
      </c>
      <c r="F111" s="107">
        <v>217</v>
      </c>
      <c r="G111" s="107">
        <v>200</v>
      </c>
      <c r="H111" s="107">
        <v>402</v>
      </c>
      <c r="I111" s="107">
        <v>369</v>
      </c>
      <c r="J111" s="107">
        <v>352</v>
      </c>
      <c r="K111" s="115">
        <v>328</v>
      </c>
    </row>
    <row r="112" spans="1:11">
      <c r="A112" s="413"/>
      <c r="B112" s="406"/>
      <c r="C112" s="105" t="s">
        <v>112</v>
      </c>
      <c r="D112" s="106">
        <v>15</v>
      </c>
      <c r="E112" s="107">
        <v>7</v>
      </c>
      <c r="F112" s="107">
        <v>13</v>
      </c>
      <c r="G112" s="107">
        <v>6</v>
      </c>
      <c r="H112" s="107">
        <v>10</v>
      </c>
      <c r="I112" s="107">
        <v>11</v>
      </c>
      <c r="J112" s="107">
        <v>7</v>
      </c>
      <c r="K112" s="115">
        <v>4</v>
      </c>
    </row>
    <row r="113" spans="1:11">
      <c r="A113" s="413"/>
      <c r="B113" s="406"/>
      <c r="C113" s="105" t="s">
        <v>113</v>
      </c>
      <c r="D113" s="106">
        <v>120</v>
      </c>
      <c r="E113" s="107">
        <v>102</v>
      </c>
      <c r="F113" s="107">
        <v>108</v>
      </c>
      <c r="G113" s="107">
        <v>114</v>
      </c>
      <c r="H113" s="107">
        <v>233</v>
      </c>
      <c r="I113" s="107">
        <v>253</v>
      </c>
      <c r="J113" s="107">
        <v>228</v>
      </c>
      <c r="K113" s="115">
        <v>218</v>
      </c>
    </row>
    <row r="114" spans="1:11">
      <c r="A114" s="413"/>
      <c r="B114" s="407"/>
      <c r="C114" s="108" t="s">
        <v>24</v>
      </c>
      <c r="D114" s="109">
        <v>651</v>
      </c>
      <c r="E114" s="110">
        <v>563</v>
      </c>
      <c r="F114" s="110">
        <v>618</v>
      </c>
      <c r="G114" s="110">
        <v>560</v>
      </c>
      <c r="H114" s="110">
        <v>1124</v>
      </c>
      <c r="I114" s="110">
        <v>1099</v>
      </c>
      <c r="J114" s="110">
        <v>1044</v>
      </c>
      <c r="K114" s="116">
        <v>1001</v>
      </c>
    </row>
    <row r="115" spans="1:11">
      <c r="A115" s="413"/>
      <c r="B115" s="405" t="s">
        <v>24</v>
      </c>
      <c r="C115" s="111" t="s">
        <v>108</v>
      </c>
      <c r="D115" s="112">
        <v>11557</v>
      </c>
      <c r="E115" s="113">
        <v>11022</v>
      </c>
      <c r="F115" s="113">
        <v>10997</v>
      </c>
      <c r="G115" s="113">
        <v>9395</v>
      </c>
      <c r="H115" s="113">
        <v>11686</v>
      </c>
      <c r="I115" s="113">
        <v>11503</v>
      </c>
      <c r="J115" s="113">
        <v>10254</v>
      </c>
      <c r="K115" s="117">
        <v>9004</v>
      </c>
    </row>
    <row r="116" spans="1:11">
      <c r="A116" s="413"/>
      <c r="B116" s="406"/>
      <c r="C116" s="105" t="s">
        <v>109</v>
      </c>
      <c r="D116" s="106">
        <v>2698</v>
      </c>
      <c r="E116" s="107">
        <v>2460</v>
      </c>
      <c r="F116" s="107">
        <v>2228</v>
      </c>
      <c r="G116" s="107">
        <v>2004</v>
      </c>
      <c r="H116" s="107">
        <v>1858</v>
      </c>
      <c r="I116" s="107">
        <v>1759</v>
      </c>
      <c r="J116" s="107">
        <v>1592</v>
      </c>
      <c r="K116" s="115">
        <v>1445</v>
      </c>
    </row>
    <row r="117" spans="1:11">
      <c r="A117" s="413"/>
      <c r="B117" s="406"/>
      <c r="C117" s="105" t="s">
        <v>110</v>
      </c>
      <c r="D117" s="106">
        <v>6</v>
      </c>
      <c r="E117" s="107">
        <v>5</v>
      </c>
      <c r="F117" s="107">
        <v>8</v>
      </c>
      <c r="G117" s="107">
        <v>4</v>
      </c>
      <c r="H117" s="107">
        <v>2</v>
      </c>
      <c r="I117" s="107">
        <v>3</v>
      </c>
      <c r="J117" s="107">
        <v>2</v>
      </c>
      <c r="K117" s="115">
        <v>5</v>
      </c>
    </row>
    <row r="118" spans="1:11">
      <c r="A118" s="413"/>
      <c r="B118" s="406"/>
      <c r="C118" s="105" t="s">
        <v>111</v>
      </c>
      <c r="D118" s="106">
        <v>3751</v>
      </c>
      <c r="E118" s="107">
        <v>3391</v>
      </c>
      <c r="F118" s="107">
        <v>3575</v>
      </c>
      <c r="G118" s="107">
        <v>3505</v>
      </c>
      <c r="H118" s="107">
        <v>3204</v>
      </c>
      <c r="I118" s="107">
        <v>3110</v>
      </c>
      <c r="J118" s="107">
        <v>2867</v>
      </c>
      <c r="K118" s="115">
        <v>2522</v>
      </c>
    </row>
    <row r="119" spans="1:11">
      <c r="A119" s="413"/>
      <c r="B119" s="406"/>
      <c r="C119" s="105" t="s">
        <v>112</v>
      </c>
      <c r="D119" s="106">
        <v>70</v>
      </c>
      <c r="E119" s="107">
        <v>72</v>
      </c>
      <c r="F119" s="107">
        <v>81</v>
      </c>
      <c r="G119" s="107">
        <v>68</v>
      </c>
      <c r="H119" s="107">
        <v>52</v>
      </c>
      <c r="I119" s="107">
        <v>59</v>
      </c>
      <c r="J119" s="107">
        <v>47</v>
      </c>
      <c r="K119" s="115">
        <v>41</v>
      </c>
    </row>
    <row r="120" spans="1:11">
      <c r="A120" s="413"/>
      <c r="B120" s="406"/>
      <c r="C120" s="105" t="s">
        <v>113</v>
      </c>
      <c r="D120" s="106">
        <v>2096</v>
      </c>
      <c r="E120" s="107">
        <v>1899</v>
      </c>
      <c r="F120" s="107">
        <v>1835</v>
      </c>
      <c r="G120" s="107">
        <v>1757</v>
      </c>
      <c r="H120" s="107">
        <v>1943</v>
      </c>
      <c r="I120" s="107">
        <v>1951</v>
      </c>
      <c r="J120" s="107">
        <v>1788</v>
      </c>
      <c r="K120" s="115">
        <v>1627</v>
      </c>
    </row>
    <row r="121" spans="1:11">
      <c r="A121" s="414"/>
      <c r="B121" s="407"/>
      <c r="C121" s="108" t="s">
        <v>24</v>
      </c>
      <c r="D121" s="109">
        <v>20178</v>
      </c>
      <c r="E121" s="110">
        <v>18849</v>
      </c>
      <c r="F121" s="110">
        <v>18724</v>
      </c>
      <c r="G121" s="110">
        <v>16733</v>
      </c>
      <c r="H121" s="110">
        <v>18745</v>
      </c>
      <c r="I121" s="110">
        <v>18385</v>
      </c>
      <c r="J121" s="110">
        <v>16550</v>
      </c>
      <c r="K121" s="116">
        <v>14644</v>
      </c>
    </row>
    <row r="122" spans="1:11" ht="15.75" thickBot="1">
      <c r="A122" s="420" t="s">
        <v>68</v>
      </c>
      <c r="B122" s="405" t="s">
        <v>92</v>
      </c>
      <c r="C122" s="111" t="s">
        <v>108</v>
      </c>
      <c r="D122" s="112">
        <v>6100</v>
      </c>
      <c r="E122" s="113">
        <v>5483</v>
      </c>
      <c r="F122" s="113">
        <v>5796</v>
      </c>
      <c r="G122" s="113">
        <v>5033</v>
      </c>
      <c r="H122" s="113">
        <v>8443</v>
      </c>
      <c r="I122" s="113">
        <v>8337</v>
      </c>
      <c r="J122" s="113">
        <v>7704</v>
      </c>
      <c r="K122" s="117">
        <v>6663</v>
      </c>
    </row>
    <row r="123" spans="1:11">
      <c r="A123" s="413"/>
      <c r="B123" s="406"/>
      <c r="C123" s="105" t="s">
        <v>109</v>
      </c>
      <c r="D123" s="106">
        <v>2327</v>
      </c>
      <c r="E123" s="107">
        <v>2213</v>
      </c>
      <c r="F123" s="107">
        <v>2060</v>
      </c>
      <c r="G123" s="107">
        <v>2017</v>
      </c>
      <c r="H123" s="107">
        <v>2168</v>
      </c>
      <c r="I123" s="107">
        <v>2193</v>
      </c>
      <c r="J123" s="107">
        <v>1939</v>
      </c>
      <c r="K123" s="115">
        <v>1815</v>
      </c>
    </row>
    <row r="124" spans="1:11">
      <c r="A124" s="413"/>
      <c r="B124" s="406"/>
      <c r="C124" s="105" t="s">
        <v>110</v>
      </c>
      <c r="D124" s="106">
        <v>12</v>
      </c>
      <c r="E124" s="107">
        <v>6</v>
      </c>
      <c r="F124" s="107">
        <v>6</v>
      </c>
      <c r="G124" s="107">
        <v>11</v>
      </c>
      <c r="H124" s="107">
        <v>3</v>
      </c>
      <c r="I124" s="107">
        <v>3</v>
      </c>
      <c r="J124" s="107">
        <v>2</v>
      </c>
      <c r="K124" s="115">
        <v>2</v>
      </c>
    </row>
    <row r="125" spans="1:11">
      <c r="A125" s="413"/>
      <c r="B125" s="406"/>
      <c r="C125" s="105" t="s">
        <v>111</v>
      </c>
      <c r="D125" s="106">
        <v>1683</v>
      </c>
      <c r="E125" s="107">
        <v>1512</v>
      </c>
      <c r="F125" s="107">
        <v>1557</v>
      </c>
      <c r="G125" s="107">
        <v>1375</v>
      </c>
      <c r="H125" s="107">
        <v>1456</v>
      </c>
      <c r="I125" s="107">
        <v>1484</v>
      </c>
      <c r="J125" s="107">
        <v>1252</v>
      </c>
      <c r="K125" s="115">
        <v>1139</v>
      </c>
    </row>
    <row r="126" spans="1:11">
      <c r="A126" s="413"/>
      <c r="B126" s="406"/>
      <c r="C126" s="105" t="s">
        <v>112</v>
      </c>
      <c r="D126" s="106">
        <v>1880</v>
      </c>
      <c r="E126" s="107">
        <v>1940</v>
      </c>
      <c r="F126" s="107">
        <v>2062</v>
      </c>
      <c r="G126" s="107">
        <v>1909</v>
      </c>
      <c r="H126" s="107">
        <v>1685</v>
      </c>
      <c r="I126" s="107">
        <v>1582</v>
      </c>
      <c r="J126" s="107">
        <v>1349</v>
      </c>
      <c r="K126" s="115">
        <v>1135</v>
      </c>
    </row>
    <row r="127" spans="1:11">
      <c r="A127" s="413"/>
      <c r="B127" s="406"/>
      <c r="C127" s="105" t="s">
        <v>113</v>
      </c>
      <c r="D127" s="106">
        <v>1075</v>
      </c>
      <c r="E127" s="107">
        <v>909</v>
      </c>
      <c r="F127" s="107">
        <v>931</v>
      </c>
      <c r="G127" s="107">
        <v>890</v>
      </c>
      <c r="H127" s="107">
        <v>1137</v>
      </c>
      <c r="I127" s="107">
        <v>1243</v>
      </c>
      <c r="J127" s="107">
        <v>1098</v>
      </c>
      <c r="K127" s="115">
        <v>985</v>
      </c>
    </row>
    <row r="128" spans="1:11">
      <c r="A128" s="413"/>
      <c r="B128" s="407"/>
      <c r="C128" s="108" t="s">
        <v>24</v>
      </c>
      <c r="D128" s="109">
        <v>13077</v>
      </c>
      <c r="E128" s="110">
        <v>12063</v>
      </c>
      <c r="F128" s="110">
        <v>12412</v>
      </c>
      <c r="G128" s="110">
        <v>11235</v>
      </c>
      <c r="H128" s="110">
        <v>14892</v>
      </c>
      <c r="I128" s="110">
        <v>14842</v>
      </c>
      <c r="J128" s="110">
        <v>13344</v>
      </c>
      <c r="K128" s="116">
        <v>11739</v>
      </c>
    </row>
    <row r="129" spans="1:12">
      <c r="A129" s="413"/>
      <c r="B129" s="405" t="s">
        <v>93</v>
      </c>
      <c r="C129" s="111" t="s">
        <v>108</v>
      </c>
      <c r="D129" s="112">
        <v>56</v>
      </c>
      <c r="E129" s="113">
        <v>61</v>
      </c>
      <c r="F129" s="113">
        <v>66</v>
      </c>
      <c r="G129" s="113">
        <v>44</v>
      </c>
      <c r="H129" s="113">
        <v>132</v>
      </c>
      <c r="I129" s="113">
        <v>124</v>
      </c>
      <c r="J129" s="113">
        <v>136</v>
      </c>
      <c r="K129" s="117">
        <v>138</v>
      </c>
    </row>
    <row r="130" spans="1:12">
      <c r="A130" s="413"/>
      <c r="B130" s="406"/>
      <c r="C130" s="105" t="s">
        <v>109</v>
      </c>
      <c r="D130" s="106">
        <v>29</v>
      </c>
      <c r="E130" s="107">
        <v>32</v>
      </c>
      <c r="F130" s="107">
        <v>24</v>
      </c>
      <c r="G130" s="107">
        <v>23</v>
      </c>
      <c r="H130" s="107">
        <v>86</v>
      </c>
      <c r="I130" s="107">
        <v>110</v>
      </c>
      <c r="J130" s="107">
        <v>106</v>
      </c>
      <c r="K130" s="115">
        <v>104</v>
      </c>
    </row>
    <row r="131" spans="1:12">
      <c r="A131" s="413"/>
      <c r="B131" s="406"/>
      <c r="C131" s="105" t="s">
        <v>110</v>
      </c>
      <c r="D131" s="106">
        <v>1</v>
      </c>
      <c r="E131" s="107">
        <v>0</v>
      </c>
      <c r="F131" s="107">
        <v>0</v>
      </c>
      <c r="G131" s="107">
        <v>0</v>
      </c>
      <c r="H131" s="107">
        <v>0</v>
      </c>
      <c r="I131" s="107">
        <v>0</v>
      </c>
      <c r="J131" s="107">
        <v>0</v>
      </c>
      <c r="K131" s="115">
        <v>0</v>
      </c>
    </row>
    <row r="132" spans="1:12">
      <c r="A132" s="413"/>
      <c r="B132" s="406"/>
      <c r="C132" s="105" t="s">
        <v>111</v>
      </c>
      <c r="D132" s="106">
        <v>101</v>
      </c>
      <c r="E132" s="107">
        <v>74</v>
      </c>
      <c r="F132" s="107">
        <v>99</v>
      </c>
      <c r="G132" s="107">
        <v>92</v>
      </c>
      <c r="H132" s="107">
        <v>182</v>
      </c>
      <c r="I132" s="107">
        <v>165</v>
      </c>
      <c r="J132" s="107">
        <v>139</v>
      </c>
      <c r="K132" s="115">
        <v>153</v>
      </c>
    </row>
    <row r="133" spans="1:12">
      <c r="A133" s="413"/>
      <c r="B133" s="406"/>
      <c r="C133" s="105" t="s">
        <v>112</v>
      </c>
      <c r="D133" s="106">
        <v>84</v>
      </c>
      <c r="E133" s="107">
        <v>78</v>
      </c>
      <c r="F133" s="107">
        <v>73</v>
      </c>
      <c r="G133" s="107">
        <v>77</v>
      </c>
      <c r="H133" s="107">
        <v>153</v>
      </c>
      <c r="I133" s="107">
        <v>182</v>
      </c>
      <c r="J133" s="107">
        <v>142</v>
      </c>
      <c r="K133" s="115">
        <v>155</v>
      </c>
    </row>
    <row r="134" spans="1:12">
      <c r="A134" s="413"/>
      <c r="B134" s="406"/>
      <c r="C134" s="105" t="s">
        <v>113</v>
      </c>
      <c r="D134" s="106">
        <v>20</v>
      </c>
      <c r="E134" s="107">
        <v>28</v>
      </c>
      <c r="F134" s="107">
        <v>27</v>
      </c>
      <c r="G134" s="107">
        <v>42</v>
      </c>
      <c r="H134" s="107">
        <v>89</v>
      </c>
      <c r="I134" s="107">
        <v>118</v>
      </c>
      <c r="J134" s="107">
        <v>81</v>
      </c>
      <c r="K134" s="115">
        <v>67</v>
      </c>
    </row>
    <row r="135" spans="1:12">
      <c r="A135" s="413"/>
      <c r="B135" s="407"/>
      <c r="C135" s="108" t="s">
        <v>24</v>
      </c>
      <c r="D135" s="109">
        <v>291</v>
      </c>
      <c r="E135" s="110">
        <v>273</v>
      </c>
      <c r="F135" s="110">
        <v>289</v>
      </c>
      <c r="G135" s="110">
        <v>278</v>
      </c>
      <c r="H135" s="110">
        <v>642</v>
      </c>
      <c r="I135" s="110">
        <v>699</v>
      </c>
      <c r="J135" s="110">
        <v>604</v>
      </c>
      <c r="K135" s="116">
        <v>617</v>
      </c>
    </row>
    <row r="136" spans="1:12" ht="15.75" thickBot="1">
      <c r="A136" s="413"/>
      <c r="B136" s="408" t="s">
        <v>24</v>
      </c>
      <c r="C136" s="111" t="s">
        <v>108</v>
      </c>
      <c r="D136" s="112">
        <v>6156</v>
      </c>
      <c r="E136" s="113">
        <v>5544</v>
      </c>
      <c r="F136" s="113">
        <v>5862</v>
      </c>
      <c r="G136" s="113">
        <v>5077</v>
      </c>
      <c r="H136" s="113">
        <v>8575</v>
      </c>
      <c r="I136" s="113">
        <v>8461</v>
      </c>
      <c r="J136" s="113">
        <v>7840</v>
      </c>
      <c r="K136" s="117">
        <v>6801</v>
      </c>
    </row>
    <row r="137" spans="1:12">
      <c r="A137" s="413"/>
      <c r="B137" s="406"/>
      <c r="C137" s="105" t="s">
        <v>109</v>
      </c>
      <c r="D137" s="106">
        <v>2356</v>
      </c>
      <c r="E137" s="107">
        <v>2245</v>
      </c>
      <c r="F137" s="107">
        <v>2084</v>
      </c>
      <c r="G137" s="107">
        <v>2040</v>
      </c>
      <c r="H137" s="107">
        <v>2254</v>
      </c>
      <c r="I137" s="107">
        <v>2303</v>
      </c>
      <c r="J137" s="107">
        <v>2045</v>
      </c>
      <c r="K137" s="115">
        <v>1919</v>
      </c>
    </row>
    <row r="138" spans="1:12">
      <c r="A138" s="413"/>
      <c r="B138" s="406"/>
      <c r="C138" s="105" t="s">
        <v>110</v>
      </c>
      <c r="D138" s="106">
        <v>13</v>
      </c>
      <c r="E138" s="107">
        <v>6</v>
      </c>
      <c r="F138" s="107">
        <v>6</v>
      </c>
      <c r="G138" s="107">
        <v>11</v>
      </c>
      <c r="H138" s="107">
        <v>3</v>
      </c>
      <c r="I138" s="107">
        <v>3</v>
      </c>
      <c r="J138" s="107">
        <v>2</v>
      </c>
      <c r="K138" s="115">
        <v>2</v>
      </c>
    </row>
    <row r="139" spans="1:12">
      <c r="A139" s="413"/>
      <c r="B139" s="406"/>
      <c r="C139" s="105" t="s">
        <v>111</v>
      </c>
      <c r="D139" s="106">
        <v>1784</v>
      </c>
      <c r="E139" s="107">
        <v>1586</v>
      </c>
      <c r="F139" s="107">
        <v>1656</v>
      </c>
      <c r="G139" s="107">
        <v>1467</v>
      </c>
      <c r="H139" s="107">
        <v>1638</v>
      </c>
      <c r="I139" s="107">
        <v>1649</v>
      </c>
      <c r="J139" s="107">
        <v>1391</v>
      </c>
      <c r="K139" s="115">
        <v>1292</v>
      </c>
    </row>
    <row r="140" spans="1:12">
      <c r="A140" s="413"/>
      <c r="B140" s="406"/>
      <c r="C140" s="105" t="s">
        <v>112</v>
      </c>
      <c r="D140" s="106">
        <v>1964</v>
      </c>
      <c r="E140" s="107">
        <v>2018</v>
      </c>
      <c r="F140" s="107">
        <v>2135</v>
      </c>
      <c r="G140" s="107">
        <v>1986</v>
      </c>
      <c r="H140" s="107">
        <v>1838</v>
      </c>
      <c r="I140" s="107">
        <v>1764</v>
      </c>
      <c r="J140" s="107">
        <v>1491</v>
      </c>
      <c r="K140" s="115">
        <v>1290</v>
      </c>
    </row>
    <row r="141" spans="1:12">
      <c r="A141" s="413"/>
      <c r="B141" s="406"/>
      <c r="C141" s="105" t="s">
        <v>113</v>
      </c>
      <c r="D141" s="106">
        <v>1095</v>
      </c>
      <c r="E141" s="107">
        <v>937</v>
      </c>
      <c r="F141" s="107">
        <v>958</v>
      </c>
      <c r="G141" s="107">
        <v>932</v>
      </c>
      <c r="H141" s="107">
        <v>1226</v>
      </c>
      <c r="I141" s="107">
        <v>1361</v>
      </c>
      <c r="J141" s="107">
        <v>1179</v>
      </c>
      <c r="K141" s="115">
        <v>1052</v>
      </c>
    </row>
    <row r="142" spans="1:12" ht="15.75" thickBot="1">
      <c r="A142" s="421"/>
      <c r="B142" s="409"/>
      <c r="C142" s="118" t="s">
        <v>24</v>
      </c>
      <c r="D142" s="119">
        <v>13368</v>
      </c>
      <c r="E142" s="120">
        <v>12336</v>
      </c>
      <c r="F142" s="120">
        <v>12701</v>
      </c>
      <c r="G142" s="120">
        <v>11513</v>
      </c>
      <c r="H142" s="120">
        <v>15534</v>
      </c>
      <c r="I142" s="120">
        <v>15541</v>
      </c>
      <c r="J142" s="120">
        <v>13948</v>
      </c>
      <c r="K142" s="121">
        <v>12356</v>
      </c>
    </row>
    <row r="144" spans="1:12" ht="15.75" thickBot="1">
      <c r="A144" s="404" t="s">
        <v>128</v>
      </c>
      <c r="B144" s="404"/>
      <c r="C144" s="404"/>
      <c r="D144" s="404"/>
      <c r="E144" s="404"/>
      <c r="F144" s="404"/>
      <c r="G144" s="404"/>
      <c r="H144" s="404"/>
      <c r="I144" s="404"/>
      <c r="J144" s="404"/>
      <c r="K144" s="404"/>
      <c r="L144" s="404"/>
    </row>
    <row r="145" spans="1:12" ht="15.75" thickBot="1">
      <c r="A145" s="410" t="s">
        <v>22</v>
      </c>
      <c r="B145" s="122" t="s">
        <v>91</v>
      </c>
      <c r="C145" s="123"/>
      <c r="D145" s="416" t="s">
        <v>61</v>
      </c>
      <c r="E145" s="417"/>
      <c r="F145" s="417"/>
      <c r="G145" s="417"/>
      <c r="H145" s="417"/>
      <c r="I145" s="417"/>
      <c r="J145" s="417"/>
      <c r="K145" s="418"/>
      <c r="L145" s="14"/>
    </row>
    <row r="146" spans="1:12" ht="15.75" thickBot="1">
      <c r="A146" s="411"/>
      <c r="B146" s="98"/>
      <c r="C146" s="99"/>
      <c r="D146" s="100">
        <v>1993</v>
      </c>
      <c r="E146" s="101">
        <v>1994</v>
      </c>
      <c r="F146" s="101">
        <v>1995</v>
      </c>
      <c r="G146" s="101">
        <v>1996</v>
      </c>
      <c r="H146" s="101">
        <v>2011</v>
      </c>
      <c r="I146" s="101">
        <v>2012</v>
      </c>
      <c r="J146" s="101">
        <v>2013</v>
      </c>
      <c r="K146" s="124">
        <v>2014</v>
      </c>
    </row>
    <row r="147" spans="1:12">
      <c r="A147" s="412" t="s">
        <v>62</v>
      </c>
      <c r="B147" s="415" t="s">
        <v>92</v>
      </c>
      <c r="C147" s="102" t="s">
        <v>114</v>
      </c>
      <c r="D147" s="103">
        <v>9730</v>
      </c>
      <c r="E147" s="104">
        <v>9182</v>
      </c>
      <c r="F147" s="104">
        <v>8940</v>
      </c>
      <c r="G147" s="104">
        <v>7824</v>
      </c>
      <c r="H147" s="104">
        <v>9897</v>
      </c>
      <c r="I147" s="104">
        <v>9721</v>
      </c>
      <c r="J147" s="104">
        <v>8793</v>
      </c>
      <c r="K147" s="114">
        <v>7789</v>
      </c>
    </row>
    <row r="148" spans="1:12">
      <c r="A148" s="413"/>
      <c r="B148" s="406"/>
      <c r="C148" s="105" t="s">
        <v>115</v>
      </c>
      <c r="D148" s="106">
        <v>1591</v>
      </c>
      <c r="E148" s="107">
        <v>1636</v>
      </c>
      <c r="F148" s="107">
        <v>1825</v>
      </c>
      <c r="G148" s="107">
        <v>1373</v>
      </c>
      <c r="H148" s="107">
        <v>1411</v>
      </c>
      <c r="I148" s="107">
        <v>1418</v>
      </c>
      <c r="J148" s="107">
        <v>1103</v>
      </c>
      <c r="K148" s="115">
        <v>860</v>
      </c>
    </row>
    <row r="149" spans="1:12">
      <c r="A149" s="413"/>
      <c r="B149" s="406"/>
      <c r="C149" s="105" t="s">
        <v>116</v>
      </c>
      <c r="D149" s="106">
        <v>2625</v>
      </c>
      <c r="E149" s="107">
        <v>2394</v>
      </c>
      <c r="F149" s="107">
        <v>2180</v>
      </c>
      <c r="G149" s="107">
        <v>1962</v>
      </c>
      <c r="H149" s="107">
        <v>1757</v>
      </c>
      <c r="I149" s="107">
        <v>1657</v>
      </c>
      <c r="J149" s="107">
        <v>1493</v>
      </c>
      <c r="K149" s="115">
        <v>1349</v>
      </c>
    </row>
    <row r="150" spans="1:12">
      <c r="A150" s="413"/>
      <c r="B150" s="406"/>
      <c r="C150" s="105" t="s">
        <v>117</v>
      </c>
      <c r="D150" s="106">
        <v>6</v>
      </c>
      <c r="E150" s="107">
        <v>5</v>
      </c>
      <c r="F150" s="107">
        <v>8</v>
      </c>
      <c r="G150" s="107">
        <v>4</v>
      </c>
      <c r="H150" s="107">
        <v>2</v>
      </c>
      <c r="I150" s="107">
        <v>3</v>
      </c>
      <c r="J150" s="107">
        <v>2</v>
      </c>
      <c r="K150" s="115">
        <v>5</v>
      </c>
    </row>
    <row r="151" spans="1:12">
      <c r="A151" s="413"/>
      <c r="B151" s="406"/>
      <c r="C151" s="105" t="s">
        <v>118</v>
      </c>
      <c r="D151" s="106">
        <v>2472</v>
      </c>
      <c r="E151" s="107">
        <v>2367</v>
      </c>
      <c r="F151" s="107">
        <v>2581</v>
      </c>
      <c r="G151" s="107">
        <v>2336</v>
      </c>
      <c r="H151" s="107">
        <v>2064</v>
      </c>
      <c r="I151" s="107">
        <v>2015</v>
      </c>
      <c r="J151" s="107">
        <v>1843</v>
      </c>
      <c r="K151" s="115">
        <v>1574</v>
      </c>
    </row>
    <row r="152" spans="1:12">
      <c r="A152" s="413"/>
      <c r="B152" s="406"/>
      <c r="C152" s="105" t="s">
        <v>119</v>
      </c>
      <c r="D152" s="106">
        <v>1072</v>
      </c>
      <c r="E152" s="107">
        <v>840</v>
      </c>
      <c r="F152" s="107">
        <v>777</v>
      </c>
      <c r="G152" s="107">
        <v>969</v>
      </c>
      <c r="H152" s="107">
        <v>738</v>
      </c>
      <c r="I152" s="107">
        <v>726</v>
      </c>
      <c r="J152" s="107">
        <v>672</v>
      </c>
      <c r="K152" s="115">
        <v>620</v>
      </c>
    </row>
    <row r="153" spans="1:12">
      <c r="A153" s="413"/>
      <c r="B153" s="406"/>
      <c r="C153" s="105" t="s">
        <v>120</v>
      </c>
      <c r="D153" s="106">
        <v>920</v>
      </c>
      <c r="E153" s="107">
        <v>913</v>
      </c>
      <c r="F153" s="107">
        <v>838</v>
      </c>
      <c r="G153" s="107">
        <v>720</v>
      </c>
      <c r="H153" s="107">
        <v>946</v>
      </c>
      <c r="I153" s="107">
        <v>910</v>
      </c>
      <c r="J153" s="107">
        <v>857</v>
      </c>
      <c r="K153" s="115">
        <v>737</v>
      </c>
    </row>
    <row r="154" spans="1:12">
      <c r="A154" s="413"/>
      <c r="B154" s="406"/>
      <c r="C154" s="105" t="s">
        <v>121</v>
      </c>
      <c r="D154" s="106">
        <v>53</v>
      </c>
      <c r="E154" s="107">
        <v>64</v>
      </c>
      <c r="F154" s="107">
        <v>67</v>
      </c>
      <c r="G154" s="107">
        <v>56</v>
      </c>
      <c r="H154" s="107">
        <v>41</v>
      </c>
      <c r="I154" s="107">
        <v>47</v>
      </c>
      <c r="J154" s="107">
        <v>40</v>
      </c>
      <c r="K154" s="115">
        <v>33</v>
      </c>
    </row>
    <row r="155" spans="1:12">
      <c r="A155" s="413"/>
      <c r="B155" s="406"/>
      <c r="C155" s="105" t="s">
        <v>122</v>
      </c>
      <c r="D155" s="106">
        <v>2</v>
      </c>
      <c r="E155" s="107">
        <v>1</v>
      </c>
      <c r="F155" s="107">
        <v>1</v>
      </c>
      <c r="G155" s="107">
        <v>6</v>
      </c>
      <c r="H155" s="107">
        <v>1</v>
      </c>
      <c r="I155" s="107">
        <v>1</v>
      </c>
      <c r="J155" s="107">
        <v>0</v>
      </c>
      <c r="K155" s="115">
        <v>4</v>
      </c>
    </row>
    <row r="156" spans="1:12">
      <c r="A156" s="413"/>
      <c r="B156" s="406"/>
      <c r="C156" s="105" t="s">
        <v>123</v>
      </c>
      <c r="D156" s="106">
        <v>145</v>
      </c>
      <c r="E156" s="107">
        <v>104</v>
      </c>
      <c r="F156" s="107">
        <v>95</v>
      </c>
      <c r="G156" s="107">
        <v>145</v>
      </c>
      <c r="H156" s="107">
        <v>45</v>
      </c>
      <c r="I156" s="107">
        <v>39</v>
      </c>
      <c r="J156" s="107">
        <v>22</v>
      </c>
      <c r="K156" s="115">
        <v>31</v>
      </c>
    </row>
    <row r="157" spans="1:12" ht="24">
      <c r="A157" s="413"/>
      <c r="B157" s="406"/>
      <c r="C157" s="105" t="s">
        <v>124</v>
      </c>
      <c r="D157" s="106">
        <v>617</v>
      </c>
      <c r="E157" s="107">
        <v>550</v>
      </c>
      <c r="F157" s="107">
        <v>590</v>
      </c>
      <c r="G157" s="107">
        <v>525</v>
      </c>
      <c r="H157" s="107">
        <v>380</v>
      </c>
      <c r="I157" s="107">
        <v>401</v>
      </c>
      <c r="J157" s="107">
        <v>362</v>
      </c>
      <c r="K157" s="115">
        <v>364</v>
      </c>
    </row>
    <row r="158" spans="1:12">
      <c r="A158" s="413"/>
      <c r="B158" s="406"/>
      <c r="C158" s="105" t="s">
        <v>125</v>
      </c>
      <c r="D158" s="106">
        <v>294</v>
      </c>
      <c r="E158" s="107">
        <v>230</v>
      </c>
      <c r="F158" s="107">
        <v>204</v>
      </c>
      <c r="G158" s="107">
        <v>253</v>
      </c>
      <c r="H158" s="107">
        <v>339</v>
      </c>
      <c r="I158" s="107">
        <v>348</v>
      </c>
      <c r="J158" s="107">
        <v>319</v>
      </c>
      <c r="K158" s="115">
        <v>277</v>
      </c>
    </row>
    <row r="159" spans="1:12">
      <c r="A159" s="413"/>
      <c r="B159" s="407"/>
      <c r="C159" s="108" t="s">
        <v>24</v>
      </c>
      <c r="D159" s="109">
        <v>19527</v>
      </c>
      <c r="E159" s="110">
        <v>18286</v>
      </c>
      <c r="F159" s="110">
        <v>18106</v>
      </c>
      <c r="G159" s="110">
        <v>16173</v>
      </c>
      <c r="H159" s="110">
        <v>17621</v>
      </c>
      <c r="I159" s="110">
        <v>17286</v>
      </c>
      <c r="J159" s="110">
        <v>15506</v>
      </c>
      <c r="K159" s="116">
        <v>13643</v>
      </c>
    </row>
    <row r="160" spans="1:12">
      <c r="A160" s="413"/>
      <c r="B160" s="405" t="s">
        <v>93</v>
      </c>
      <c r="C160" s="111" t="s">
        <v>114</v>
      </c>
      <c r="D160" s="112">
        <v>178</v>
      </c>
      <c r="E160" s="113">
        <v>135</v>
      </c>
      <c r="F160" s="113">
        <v>162</v>
      </c>
      <c r="G160" s="113">
        <v>153</v>
      </c>
      <c r="H160" s="113">
        <v>278</v>
      </c>
      <c r="I160" s="113">
        <v>268</v>
      </c>
      <c r="J160" s="113">
        <v>288</v>
      </c>
      <c r="K160" s="117">
        <v>289</v>
      </c>
    </row>
    <row r="161" spans="1:11">
      <c r="A161" s="413"/>
      <c r="B161" s="406"/>
      <c r="C161" s="105" t="s">
        <v>115</v>
      </c>
      <c r="D161" s="106">
        <v>58</v>
      </c>
      <c r="E161" s="107">
        <v>69</v>
      </c>
      <c r="F161" s="107">
        <v>70</v>
      </c>
      <c r="G161" s="107">
        <v>45</v>
      </c>
      <c r="H161" s="107">
        <v>100</v>
      </c>
      <c r="I161" s="107">
        <v>96</v>
      </c>
      <c r="J161" s="107">
        <v>70</v>
      </c>
      <c r="K161" s="115">
        <v>66</v>
      </c>
    </row>
    <row r="162" spans="1:11">
      <c r="A162" s="413"/>
      <c r="B162" s="406"/>
      <c r="C162" s="105" t="s">
        <v>116</v>
      </c>
      <c r="D162" s="106">
        <v>73</v>
      </c>
      <c r="E162" s="107">
        <v>66</v>
      </c>
      <c r="F162" s="107">
        <v>48</v>
      </c>
      <c r="G162" s="107">
        <v>42</v>
      </c>
      <c r="H162" s="107">
        <v>101</v>
      </c>
      <c r="I162" s="107">
        <v>102</v>
      </c>
      <c r="J162" s="107">
        <v>99</v>
      </c>
      <c r="K162" s="115">
        <v>96</v>
      </c>
    </row>
    <row r="163" spans="1:11">
      <c r="A163" s="413"/>
      <c r="B163" s="406"/>
      <c r="C163" s="105" t="s">
        <v>117</v>
      </c>
      <c r="D163" s="106">
        <v>0</v>
      </c>
      <c r="E163" s="107">
        <v>0</v>
      </c>
      <c r="F163" s="107">
        <v>0</v>
      </c>
      <c r="G163" s="107">
        <v>0</v>
      </c>
      <c r="H163" s="107">
        <v>0</v>
      </c>
      <c r="I163" s="107">
        <v>0</v>
      </c>
      <c r="J163" s="107">
        <v>0</v>
      </c>
      <c r="K163" s="115">
        <v>0</v>
      </c>
    </row>
    <row r="164" spans="1:11">
      <c r="A164" s="413"/>
      <c r="B164" s="406"/>
      <c r="C164" s="105" t="s">
        <v>118</v>
      </c>
      <c r="D164" s="106">
        <v>152</v>
      </c>
      <c r="E164" s="107">
        <v>146</v>
      </c>
      <c r="F164" s="107">
        <v>175</v>
      </c>
      <c r="G164" s="107">
        <v>156</v>
      </c>
      <c r="H164" s="107">
        <v>317</v>
      </c>
      <c r="I164" s="107">
        <v>273</v>
      </c>
      <c r="J164" s="107">
        <v>241</v>
      </c>
      <c r="K164" s="115">
        <v>248</v>
      </c>
    </row>
    <row r="165" spans="1:11">
      <c r="A165" s="413"/>
      <c r="B165" s="406"/>
      <c r="C165" s="105" t="s">
        <v>119</v>
      </c>
      <c r="D165" s="106">
        <v>55</v>
      </c>
      <c r="E165" s="107">
        <v>38</v>
      </c>
      <c r="F165" s="107">
        <v>42</v>
      </c>
      <c r="G165" s="107">
        <v>44</v>
      </c>
      <c r="H165" s="107">
        <v>85</v>
      </c>
      <c r="I165" s="107">
        <v>96</v>
      </c>
      <c r="J165" s="107">
        <v>111</v>
      </c>
      <c r="K165" s="115">
        <v>80</v>
      </c>
    </row>
    <row r="166" spans="1:11">
      <c r="A166" s="413"/>
      <c r="B166" s="406"/>
      <c r="C166" s="105" t="s">
        <v>120</v>
      </c>
      <c r="D166" s="106">
        <v>60</v>
      </c>
      <c r="E166" s="107">
        <v>53</v>
      </c>
      <c r="F166" s="107">
        <v>52</v>
      </c>
      <c r="G166" s="107">
        <v>40</v>
      </c>
      <c r="H166" s="107">
        <v>124</v>
      </c>
      <c r="I166" s="107">
        <v>117</v>
      </c>
      <c r="J166" s="107">
        <v>109</v>
      </c>
      <c r="K166" s="115">
        <v>100</v>
      </c>
    </row>
    <row r="167" spans="1:11">
      <c r="A167" s="413"/>
      <c r="B167" s="406"/>
      <c r="C167" s="105" t="s">
        <v>121</v>
      </c>
      <c r="D167" s="106">
        <v>15</v>
      </c>
      <c r="E167" s="107">
        <v>7</v>
      </c>
      <c r="F167" s="107">
        <v>12</v>
      </c>
      <c r="G167" s="107">
        <v>6</v>
      </c>
      <c r="H167" s="107">
        <v>10</v>
      </c>
      <c r="I167" s="107">
        <v>10</v>
      </c>
      <c r="J167" s="107">
        <v>7</v>
      </c>
      <c r="K167" s="115">
        <v>4</v>
      </c>
    </row>
    <row r="168" spans="1:11">
      <c r="A168" s="413"/>
      <c r="B168" s="406"/>
      <c r="C168" s="105" t="s">
        <v>122</v>
      </c>
      <c r="D168" s="106">
        <v>0</v>
      </c>
      <c r="E168" s="107">
        <v>0</v>
      </c>
      <c r="F168" s="107">
        <v>1</v>
      </c>
      <c r="G168" s="107">
        <v>0</v>
      </c>
      <c r="H168" s="107">
        <v>0</v>
      </c>
      <c r="I168" s="107">
        <v>1</v>
      </c>
      <c r="J168" s="107">
        <v>0</v>
      </c>
      <c r="K168" s="115">
        <v>0</v>
      </c>
    </row>
    <row r="169" spans="1:11">
      <c r="A169" s="413"/>
      <c r="B169" s="406"/>
      <c r="C169" s="105" t="s">
        <v>123</v>
      </c>
      <c r="D169" s="106">
        <v>0</v>
      </c>
      <c r="E169" s="107">
        <v>2</v>
      </c>
      <c r="F169" s="107">
        <v>1</v>
      </c>
      <c r="G169" s="107">
        <v>2</v>
      </c>
      <c r="H169" s="107">
        <v>1</v>
      </c>
      <c r="I169" s="107">
        <v>2</v>
      </c>
      <c r="J169" s="107">
        <v>3</v>
      </c>
      <c r="K169" s="115">
        <v>0</v>
      </c>
    </row>
    <row r="170" spans="1:11" ht="24">
      <c r="A170" s="413"/>
      <c r="B170" s="406"/>
      <c r="C170" s="105" t="s">
        <v>124</v>
      </c>
      <c r="D170" s="106">
        <v>36</v>
      </c>
      <c r="E170" s="107">
        <v>28</v>
      </c>
      <c r="F170" s="107">
        <v>36</v>
      </c>
      <c r="G170" s="107">
        <v>45</v>
      </c>
      <c r="H170" s="107">
        <v>49</v>
      </c>
      <c r="I170" s="107">
        <v>65</v>
      </c>
      <c r="J170" s="107">
        <v>52</v>
      </c>
      <c r="K170" s="115">
        <v>54</v>
      </c>
    </row>
    <row r="171" spans="1:11">
      <c r="A171" s="413"/>
      <c r="B171" s="406"/>
      <c r="C171" s="105" t="s">
        <v>125</v>
      </c>
      <c r="D171" s="106">
        <v>24</v>
      </c>
      <c r="E171" s="107">
        <v>19</v>
      </c>
      <c r="F171" s="107">
        <v>19</v>
      </c>
      <c r="G171" s="107">
        <v>27</v>
      </c>
      <c r="H171" s="107">
        <v>59</v>
      </c>
      <c r="I171" s="107">
        <v>69</v>
      </c>
      <c r="J171" s="107">
        <v>64</v>
      </c>
      <c r="K171" s="115">
        <v>64</v>
      </c>
    </row>
    <row r="172" spans="1:11">
      <c r="A172" s="413"/>
      <c r="B172" s="407"/>
      <c r="C172" s="108" t="s">
        <v>24</v>
      </c>
      <c r="D172" s="109">
        <v>651</v>
      </c>
      <c r="E172" s="110">
        <v>563</v>
      </c>
      <c r="F172" s="110">
        <v>618</v>
      </c>
      <c r="G172" s="110">
        <v>560</v>
      </c>
      <c r="H172" s="110">
        <v>1124</v>
      </c>
      <c r="I172" s="110">
        <v>1099</v>
      </c>
      <c r="J172" s="110">
        <v>1044</v>
      </c>
      <c r="K172" s="116">
        <v>1001</v>
      </c>
    </row>
    <row r="173" spans="1:11">
      <c r="A173" s="413"/>
      <c r="B173" s="405" t="s">
        <v>24</v>
      </c>
      <c r="C173" s="111" t="s">
        <v>114</v>
      </c>
      <c r="D173" s="112">
        <v>9908</v>
      </c>
      <c r="E173" s="113">
        <v>9317</v>
      </c>
      <c r="F173" s="113">
        <v>9102</v>
      </c>
      <c r="G173" s="113">
        <v>7977</v>
      </c>
      <c r="H173" s="113">
        <v>10175</v>
      </c>
      <c r="I173" s="113">
        <v>9989</v>
      </c>
      <c r="J173" s="113">
        <v>9081</v>
      </c>
      <c r="K173" s="117">
        <v>8078</v>
      </c>
    </row>
    <row r="174" spans="1:11">
      <c r="A174" s="413"/>
      <c r="B174" s="406"/>
      <c r="C174" s="105" t="s">
        <v>115</v>
      </c>
      <c r="D174" s="106">
        <v>1649</v>
      </c>
      <c r="E174" s="107">
        <v>1705</v>
      </c>
      <c r="F174" s="107">
        <v>1895</v>
      </c>
      <c r="G174" s="107">
        <v>1418</v>
      </c>
      <c r="H174" s="107">
        <v>1511</v>
      </c>
      <c r="I174" s="107">
        <v>1514</v>
      </c>
      <c r="J174" s="107">
        <v>1173</v>
      </c>
      <c r="K174" s="115">
        <v>926</v>
      </c>
    </row>
    <row r="175" spans="1:11">
      <c r="A175" s="413"/>
      <c r="B175" s="406"/>
      <c r="C175" s="105" t="s">
        <v>116</v>
      </c>
      <c r="D175" s="106">
        <v>2698</v>
      </c>
      <c r="E175" s="107">
        <v>2460</v>
      </c>
      <c r="F175" s="107">
        <v>2228</v>
      </c>
      <c r="G175" s="107">
        <v>2004</v>
      </c>
      <c r="H175" s="107">
        <v>1858</v>
      </c>
      <c r="I175" s="107">
        <v>1759</v>
      </c>
      <c r="J175" s="107">
        <v>1592</v>
      </c>
      <c r="K175" s="115">
        <v>1445</v>
      </c>
    </row>
    <row r="176" spans="1:11">
      <c r="A176" s="413"/>
      <c r="B176" s="406"/>
      <c r="C176" s="105" t="s">
        <v>117</v>
      </c>
      <c r="D176" s="106">
        <v>6</v>
      </c>
      <c r="E176" s="107">
        <v>5</v>
      </c>
      <c r="F176" s="107">
        <v>8</v>
      </c>
      <c r="G176" s="107">
        <v>4</v>
      </c>
      <c r="H176" s="107">
        <v>2</v>
      </c>
      <c r="I176" s="107">
        <v>3</v>
      </c>
      <c r="J176" s="107">
        <v>2</v>
      </c>
      <c r="K176" s="115">
        <v>5</v>
      </c>
    </row>
    <row r="177" spans="1:11">
      <c r="A177" s="413"/>
      <c r="B177" s="406"/>
      <c r="C177" s="105" t="s">
        <v>118</v>
      </c>
      <c r="D177" s="106">
        <v>2624</v>
      </c>
      <c r="E177" s="107">
        <v>2513</v>
      </c>
      <c r="F177" s="107">
        <v>2756</v>
      </c>
      <c r="G177" s="107">
        <v>2492</v>
      </c>
      <c r="H177" s="107">
        <v>2381</v>
      </c>
      <c r="I177" s="107">
        <v>2288</v>
      </c>
      <c r="J177" s="107">
        <v>2084</v>
      </c>
      <c r="K177" s="115">
        <v>1822</v>
      </c>
    </row>
    <row r="178" spans="1:11">
      <c r="A178" s="413"/>
      <c r="B178" s="406"/>
      <c r="C178" s="105" t="s">
        <v>119</v>
      </c>
      <c r="D178" s="106">
        <v>1127</v>
      </c>
      <c r="E178" s="107">
        <v>878</v>
      </c>
      <c r="F178" s="107">
        <v>819</v>
      </c>
      <c r="G178" s="107">
        <v>1013</v>
      </c>
      <c r="H178" s="107">
        <v>823</v>
      </c>
      <c r="I178" s="107">
        <v>822</v>
      </c>
      <c r="J178" s="107">
        <v>783</v>
      </c>
      <c r="K178" s="115">
        <v>700</v>
      </c>
    </row>
    <row r="179" spans="1:11">
      <c r="A179" s="413"/>
      <c r="B179" s="406"/>
      <c r="C179" s="105" t="s">
        <v>120</v>
      </c>
      <c r="D179" s="106">
        <v>980</v>
      </c>
      <c r="E179" s="107">
        <v>966</v>
      </c>
      <c r="F179" s="107">
        <v>890</v>
      </c>
      <c r="G179" s="107">
        <v>760</v>
      </c>
      <c r="H179" s="107">
        <v>1070</v>
      </c>
      <c r="I179" s="107">
        <v>1027</v>
      </c>
      <c r="J179" s="107">
        <v>966</v>
      </c>
      <c r="K179" s="115">
        <v>837</v>
      </c>
    </row>
    <row r="180" spans="1:11">
      <c r="A180" s="413"/>
      <c r="B180" s="406"/>
      <c r="C180" s="105" t="s">
        <v>121</v>
      </c>
      <c r="D180" s="106">
        <v>68</v>
      </c>
      <c r="E180" s="107">
        <v>71</v>
      </c>
      <c r="F180" s="107">
        <v>79</v>
      </c>
      <c r="G180" s="107">
        <v>62</v>
      </c>
      <c r="H180" s="107">
        <v>51</v>
      </c>
      <c r="I180" s="107">
        <v>57</v>
      </c>
      <c r="J180" s="107">
        <v>47</v>
      </c>
      <c r="K180" s="115">
        <v>37</v>
      </c>
    </row>
    <row r="181" spans="1:11">
      <c r="A181" s="413"/>
      <c r="B181" s="406"/>
      <c r="C181" s="105" t="s">
        <v>122</v>
      </c>
      <c r="D181" s="106">
        <v>2</v>
      </c>
      <c r="E181" s="107">
        <v>1</v>
      </c>
      <c r="F181" s="107">
        <v>2</v>
      </c>
      <c r="G181" s="107">
        <v>6</v>
      </c>
      <c r="H181" s="107">
        <v>1</v>
      </c>
      <c r="I181" s="107">
        <v>2</v>
      </c>
      <c r="J181" s="107">
        <v>0</v>
      </c>
      <c r="K181" s="115">
        <v>4</v>
      </c>
    </row>
    <row r="182" spans="1:11">
      <c r="A182" s="413"/>
      <c r="B182" s="406"/>
      <c r="C182" s="105" t="s">
        <v>123</v>
      </c>
      <c r="D182" s="106">
        <v>145</v>
      </c>
      <c r="E182" s="107">
        <v>106</v>
      </c>
      <c r="F182" s="107">
        <v>96</v>
      </c>
      <c r="G182" s="107">
        <v>147</v>
      </c>
      <c r="H182" s="107">
        <v>46</v>
      </c>
      <c r="I182" s="107">
        <v>41</v>
      </c>
      <c r="J182" s="107">
        <v>25</v>
      </c>
      <c r="K182" s="115">
        <v>31</v>
      </c>
    </row>
    <row r="183" spans="1:11" ht="24">
      <c r="A183" s="413"/>
      <c r="B183" s="406"/>
      <c r="C183" s="105" t="s">
        <v>124</v>
      </c>
      <c r="D183" s="106">
        <v>653</v>
      </c>
      <c r="E183" s="107">
        <v>578</v>
      </c>
      <c r="F183" s="107">
        <v>626</v>
      </c>
      <c r="G183" s="107">
        <v>570</v>
      </c>
      <c r="H183" s="107">
        <v>429</v>
      </c>
      <c r="I183" s="107">
        <v>466</v>
      </c>
      <c r="J183" s="107">
        <v>414</v>
      </c>
      <c r="K183" s="115">
        <v>418</v>
      </c>
    </row>
    <row r="184" spans="1:11">
      <c r="A184" s="413"/>
      <c r="B184" s="406"/>
      <c r="C184" s="105" t="s">
        <v>125</v>
      </c>
      <c r="D184" s="106">
        <v>318</v>
      </c>
      <c r="E184" s="107">
        <v>249</v>
      </c>
      <c r="F184" s="107">
        <v>223</v>
      </c>
      <c r="G184" s="107">
        <v>280</v>
      </c>
      <c r="H184" s="107">
        <v>398</v>
      </c>
      <c r="I184" s="107">
        <v>417</v>
      </c>
      <c r="J184" s="107">
        <v>383</v>
      </c>
      <c r="K184" s="115">
        <v>341</v>
      </c>
    </row>
    <row r="185" spans="1:11">
      <c r="A185" s="414"/>
      <c r="B185" s="407"/>
      <c r="C185" s="108" t="s">
        <v>24</v>
      </c>
      <c r="D185" s="109">
        <v>20178</v>
      </c>
      <c r="E185" s="110">
        <v>18849</v>
      </c>
      <c r="F185" s="110">
        <v>18724</v>
      </c>
      <c r="G185" s="110">
        <v>16733</v>
      </c>
      <c r="H185" s="110">
        <v>18745</v>
      </c>
      <c r="I185" s="110">
        <v>18385</v>
      </c>
      <c r="J185" s="110">
        <v>16550</v>
      </c>
      <c r="K185" s="116">
        <v>14644</v>
      </c>
    </row>
    <row r="186" spans="1:11" ht="15.75" thickBot="1">
      <c r="A186" s="420" t="s">
        <v>68</v>
      </c>
      <c r="B186" s="405" t="s">
        <v>92</v>
      </c>
      <c r="C186" s="111" t="s">
        <v>114</v>
      </c>
      <c r="D186" s="112">
        <v>5412</v>
      </c>
      <c r="E186" s="113">
        <v>4809</v>
      </c>
      <c r="F186" s="113">
        <v>5116</v>
      </c>
      <c r="G186" s="113">
        <v>4472</v>
      </c>
      <c r="H186" s="113">
        <v>7371</v>
      </c>
      <c r="I186" s="113">
        <v>7399</v>
      </c>
      <c r="J186" s="113">
        <v>6919</v>
      </c>
      <c r="K186" s="117">
        <v>6070</v>
      </c>
    </row>
    <row r="187" spans="1:11">
      <c r="A187" s="413"/>
      <c r="B187" s="406"/>
      <c r="C187" s="105" t="s">
        <v>115</v>
      </c>
      <c r="D187" s="106">
        <v>688</v>
      </c>
      <c r="E187" s="107">
        <v>674</v>
      </c>
      <c r="F187" s="107">
        <v>680</v>
      </c>
      <c r="G187" s="107">
        <v>561</v>
      </c>
      <c r="H187" s="107">
        <v>1072</v>
      </c>
      <c r="I187" s="107">
        <v>938</v>
      </c>
      <c r="J187" s="107">
        <v>785</v>
      </c>
      <c r="K187" s="115">
        <v>593</v>
      </c>
    </row>
    <row r="188" spans="1:11">
      <c r="A188" s="413"/>
      <c r="B188" s="406"/>
      <c r="C188" s="105" t="s">
        <v>116</v>
      </c>
      <c r="D188" s="106">
        <v>2327</v>
      </c>
      <c r="E188" s="107">
        <v>2213</v>
      </c>
      <c r="F188" s="107">
        <v>2060</v>
      </c>
      <c r="G188" s="107">
        <v>2017</v>
      </c>
      <c r="H188" s="107">
        <v>2168</v>
      </c>
      <c r="I188" s="107">
        <v>2193</v>
      </c>
      <c r="J188" s="107">
        <v>1939</v>
      </c>
      <c r="K188" s="115">
        <v>1815</v>
      </c>
    </row>
    <row r="189" spans="1:11">
      <c r="A189" s="413"/>
      <c r="B189" s="406"/>
      <c r="C189" s="105" t="s">
        <v>117</v>
      </c>
      <c r="D189" s="106">
        <v>12</v>
      </c>
      <c r="E189" s="107">
        <v>6</v>
      </c>
      <c r="F189" s="107">
        <v>6</v>
      </c>
      <c r="G189" s="107">
        <v>11</v>
      </c>
      <c r="H189" s="107">
        <v>3</v>
      </c>
      <c r="I189" s="107">
        <v>3</v>
      </c>
      <c r="J189" s="107">
        <v>2</v>
      </c>
      <c r="K189" s="115">
        <v>2</v>
      </c>
    </row>
    <row r="190" spans="1:11">
      <c r="A190" s="413"/>
      <c r="B190" s="406"/>
      <c r="C190" s="105" t="s">
        <v>118</v>
      </c>
      <c r="D190" s="106">
        <v>1110</v>
      </c>
      <c r="E190" s="107">
        <v>1080</v>
      </c>
      <c r="F190" s="107">
        <v>1217</v>
      </c>
      <c r="G190" s="107">
        <v>1018</v>
      </c>
      <c r="H190" s="107">
        <v>1135</v>
      </c>
      <c r="I190" s="107">
        <v>1124</v>
      </c>
      <c r="J190" s="107">
        <v>942</v>
      </c>
      <c r="K190" s="115">
        <v>815</v>
      </c>
    </row>
    <row r="191" spans="1:11">
      <c r="A191" s="413"/>
      <c r="B191" s="406"/>
      <c r="C191" s="105" t="s">
        <v>119</v>
      </c>
      <c r="D191" s="106">
        <v>573</v>
      </c>
      <c r="E191" s="107">
        <v>432</v>
      </c>
      <c r="F191" s="107">
        <v>340</v>
      </c>
      <c r="G191" s="107">
        <v>357</v>
      </c>
      <c r="H191" s="107">
        <v>321</v>
      </c>
      <c r="I191" s="107">
        <v>360</v>
      </c>
      <c r="J191" s="107">
        <v>310</v>
      </c>
      <c r="K191" s="115">
        <v>324</v>
      </c>
    </row>
    <row r="192" spans="1:11">
      <c r="A192" s="413"/>
      <c r="B192" s="406"/>
      <c r="C192" s="105" t="s">
        <v>120</v>
      </c>
      <c r="D192" s="106">
        <v>278</v>
      </c>
      <c r="E192" s="107">
        <v>265</v>
      </c>
      <c r="F192" s="107">
        <v>278</v>
      </c>
      <c r="G192" s="107">
        <v>261</v>
      </c>
      <c r="H192" s="107">
        <v>437</v>
      </c>
      <c r="I192" s="107">
        <v>460</v>
      </c>
      <c r="J192" s="107">
        <v>418</v>
      </c>
      <c r="K192" s="115">
        <v>376</v>
      </c>
    </row>
    <row r="193" spans="1:11">
      <c r="A193" s="413"/>
      <c r="B193" s="406"/>
      <c r="C193" s="105" t="s">
        <v>121</v>
      </c>
      <c r="D193" s="106">
        <v>1385</v>
      </c>
      <c r="E193" s="107">
        <v>1416</v>
      </c>
      <c r="F193" s="107">
        <v>1449</v>
      </c>
      <c r="G193" s="107">
        <v>1318</v>
      </c>
      <c r="H193" s="107">
        <v>1140</v>
      </c>
      <c r="I193" s="107">
        <v>1056</v>
      </c>
      <c r="J193" s="107">
        <v>886</v>
      </c>
      <c r="K193" s="115">
        <v>745</v>
      </c>
    </row>
    <row r="194" spans="1:11">
      <c r="A194" s="413"/>
      <c r="B194" s="406"/>
      <c r="C194" s="105" t="s">
        <v>122</v>
      </c>
      <c r="D194" s="106">
        <v>495</v>
      </c>
      <c r="E194" s="107">
        <v>524</v>
      </c>
      <c r="F194" s="107">
        <v>613</v>
      </c>
      <c r="G194" s="107">
        <v>591</v>
      </c>
      <c r="H194" s="107">
        <v>545</v>
      </c>
      <c r="I194" s="107">
        <v>526</v>
      </c>
      <c r="J194" s="107">
        <v>463</v>
      </c>
      <c r="K194" s="115">
        <v>390</v>
      </c>
    </row>
    <row r="195" spans="1:11">
      <c r="A195" s="413"/>
      <c r="B195" s="406"/>
      <c r="C195" s="105" t="s">
        <v>123</v>
      </c>
      <c r="D195" s="106">
        <v>201</v>
      </c>
      <c r="E195" s="107">
        <v>137</v>
      </c>
      <c r="F195" s="107">
        <v>130</v>
      </c>
      <c r="G195" s="107">
        <v>205</v>
      </c>
      <c r="H195" s="107">
        <v>73</v>
      </c>
      <c r="I195" s="107">
        <v>56</v>
      </c>
      <c r="J195" s="107">
        <v>39</v>
      </c>
      <c r="K195" s="115">
        <v>39</v>
      </c>
    </row>
    <row r="196" spans="1:11" ht="24">
      <c r="A196" s="413"/>
      <c r="B196" s="406"/>
      <c r="C196" s="105" t="s">
        <v>124</v>
      </c>
      <c r="D196" s="106">
        <v>450</v>
      </c>
      <c r="E196" s="107">
        <v>370</v>
      </c>
      <c r="F196" s="107">
        <v>422</v>
      </c>
      <c r="G196" s="107">
        <v>308</v>
      </c>
      <c r="H196" s="107">
        <v>290</v>
      </c>
      <c r="I196" s="107">
        <v>356</v>
      </c>
      <c r="J196" s="107">
        <v>322</v>
      </c>
      <c r="K196" s="115">
        <v>281</v>
      </c>
    </row>
    <row r="197" spans="1:11">
      <c r="A197" s="413"/>
      <c r="B197" s="406"/>
      <c r="C197" s="105" t="s">
        <v>125</v>
      </c>
      <c r="D197" s="106">
        <v>146</v>
      </c>
      <c r="E197" s="107">
        <v>137</v>
      </c>
      <c r="F197" s="107">
        <v>101</v>
      </c>
      <c r="G197" s="107">
        <v>116</v>
      </c>
      <c r="H197" s="107">
        <v>337</v>
      </c>
      <c r="I197" s="107">
        <v>371</v>
      </c>
      <c r="J197" s="107">
        <v>319</v>
      </c>
      <c r="K197" s="115">
        <v>289</v>
      </c>
    </row>
    <row r="198" spans="1:11">
      <c r="A198" s="413"/>
      <c r="B198" s="407"/>
      <c r="C198" s="108" t="s">
        <v>24</v>
      </c>
      <c r="D198" s="109">
        <v>13077</v>
      </c>
      <c r="E198" s="110">
        <v>12063</v>
      </c>
      <c r="F198" s="110">
        <v>12412</v>
      </c>
      <c r="G198" s="110">
        <v>11235</v>
      </c>
      <c r="H198" s="110">
        <v>14892</v>
      </c>
      <c r="I198" s="110">
        <v>14842</v>
      </c>
      <c r="J198" s="110">
        <v>13344</v>
      </c>
      <c r="K198" s="116">
        <v>11739</v>
      </c>
    </row>
    <row r="199" spans="1:11">
      <c r="A199" s="413"/>
      <c r="B199" s="405" t="s">
        <v>93</v>
      </c>
      <c r="C199" s="111" t="s">
        <v>114</v>
      </c>
      <c r="D199" s="112">
        <v>42</v>
      </c>
      <c r="E199" s="113">
        <v>49</v>
      </c>
      <c r="F199" s="113">
        <v>47</v>
      </c>
      <c r="G199" s="113">
        <v>34</v>
      </c>
      <c r="H199" s="113">
        <v>94</v>
      </c>
      <c r="I199" s="113">
        <v>92</v>
      </c>
      <c r="J199" s="113">
        <v>93</v>
      </c>
      <c r="K199" s="117">
        <v>116</v>
      </c>
    </row>
    <row r="200" spans="1:11">
      <c r="A200" s="413"/>
      <c r="B200" s="406"/>
      <c r="C200" s="105" t="s">
        <v>115</v>
      </c>
      <c r="D200" s="106">
        <v>14</v>
      </c>
      <c r="E200" s="107">
        <v>12</v>
      </c>
      <c r="F200" s="107">
        <v>19</v>
      </c>
      <c r="G200" s="107">
        <v>10</v>
      </c>
      <c r="H200" s="107">
        <v>38</v>
      </c>
      <c r="I200" s="107">
        <v>32</v>
      </c>
      <c r="J200" s="107">
        <v>43</v>
      </c>
      <c r="K200" s="115">
        <v>22</v>
      </c>
    </row>
    <row r="201" spans="1:11">
      <c r="A201" s="413"/>
      <c r="B201" s="406"/>
      <c r="C201" s="105" t="s">
        <v>116</v>
      </c>
      <c r="D201" s="106">
        <v>29</v>
      </c>
      <c r="E201" s="107">
        <v>32</v>
      </c>
      <c r="F201" s="107">
        <v>24</v>
      </c>
      <c r="G201" s="107">
        <v>23</v>
      </c>
      <c r="H201" s="107">
        <v>86</v>
      </c>
      <c r="I201" s="107">
        <v>110</v>
      </c>
      <c r="J201" s="107">
        <v>106</v>
      </c>
      <c r="K201" s="115">
        <v>104</v>
      </c>
    </row>
    <row r="202" spans="1:11">
      <c r="A202" s="413"/>
      <c r="B202" s="406"/>
      <c r="C202" s="105" t="s">
        <v>117</v>
      </c>
      <c r="D202" s="106">
        <v>1</v>
      </c>
      <c r="E202" s="107">
        <v>0</v>
      </c>
      <c r="F202" s="107">
        <v>0</v>
      </c>
      <c r="G202" s="107">
        <v>0</v>
      </c>
      <c r="H202" s="107">
        <v>0</v>
      </c>
      <c r="I202" s="107">
        <v>0</v>
      </c>
      <c r="J202" s="107">
        <v>0</v>
      </c>
      <c r="K202" s="115">
        <v>0</v>
      </c>
    </row>
    <row r="203" spans="1:11">
      <c r="A203" s="413"/>
      <c r="B203" s="406"/>
      <c r="C203" s="105" t="s">
        <v>118</v>
      </c>
      <c r="D203" s="106">
        <v>78</v>
      </c>
      <c r="E203" s="107">
        <v>65</v>
      </c>
      <c r="F203" s="107">
        <v>83</v>
      </c>
      <c r="G203" s="107">
        <v>75</v>
      </c>
      <c r="H203" s="107">
        <v>160</v>
      </c>
      <c r="I203" s="107">
        <v>144</v>
      </c>
      <c r="J203" s="107">
        <v>120</v>
      </c>
      <c r="K203" s="115">
        <v>114</v>
      </c>
    </row>
    <row r="204" spans="1:11">
      <c r="A204" s="413"/>
      <c r="B204" s="406"/>
      <c r="C204" s="105" t="s">
        <v>119</v>
      </c>
      <c r="D204" s="106">
        <v>23</v>
      </c>
      <c r="E204" s="107">
        <v>9</v>
      </c>
      <c r="F204" s="107">
        <v>16</v>
      </c>
      <c r="G204" s="107">
        <v>17</v>
      </c>
      <c r="H204" s="107">
        <v>22</v>
      </c>
      <c r="I204" s="107">
        <v>21</v>
      </c>
      <c r="J204" s="107">
        <v>19</v>
      </c>
      <c r="K204" s="115">
        <v>39</v>
      </c>
    </row>
    <row r="205" spans="1:11">
      <c r="A205" s="413"/>
      <c r="B205" s="406"/>
      <c r="C205" s="105" t="s">
        <v>120</v>
      </c>
      <c r="D205" s="106">
        <v>7</v>
      </c>
      <c r="E205" s="107">
        <v>12</v>
      </c>
      <c r="F205" s="107">
        <v>9</v>
      </c>
      <c r="G205" s="107">
        <v>13</v>
      </c>
      <c r="H205" s="107">
        <v>26</v>
      </c>
      <c r="I205" s="107">
        <v>34</v>
      </c>
      <c r="J205" s="107">
        <v>30</v>
      </c>
      <c r="K205" s="115">
        <v>25</v>
      </c>
    </row>
    <row r="206" spans="1:11">
      <c r="A206" s="413"/>
      <c r="B206" s="406"/>
      <c r="C206" s="105" t="s">
        <v>121</v>
      </c>
      <c r="D206" s="106">
        <v>58</v>
      </c>
      <c r="E206" s="107">
        <v>67</v>
      </c>
      <c r="F206" s="107">
        <v>62</v>
      </c>
      <c r="G206" s="107">
        <v>55</v>
      </c>
      <c r="H206" s="107">
        <v>107</v>
      </c>
      <c r="I206" s="107">
        <v>119</v>
      </c>
      <c r="J206" s="107">
        <v>103</v>
      </c>
      <c r="K206" s="115">
        <v>110</v>
      </c>
    </row>
    <row r="207" spans="1:11">
      <c r="A207" s="413"/>
      <c r="B207" s="406"/>
      <c r="C207" s="105" t="s">
        <v>122</v>
      </c>
      <c r="D207" s="106">
        <v>26</v>
      </c>
      <c r="E207" s="107">
        <v>11</v>
      </c>
      <c r="F207" s="107">
        <v>11</v>
      </c>
      <c r="G207" s="107">
        <v>22</v>
      </c>
      <c r="H207" s="107">
        <v>46</v>
      </c>
      <c r="I207" s="107">
        <v>63</v>
      </c>
      <c r="J207" s="107">
        <v>39</v>
      </c>
      <c r="K207" s="115">
        <v>45</v>
      </c>
    </row>
    <row r="208" spans="1:11">
      <c r="A208" s="413"/>
      <c r="B208" s="406"/>
      <c r="C208" s="105" t="s">
        <v>123</v>
      </c>
      <c r="D208" s="106">
        <v>3</v>
      </c>
      <c r="E208" s="107">
        <v>4</v>
      </c>
      <c r="F208" s="107">
        <v>2</v>
      </c>
      <c r="G208" s="107">
        <v>11</v>
      </c>
      <c r="H208" s="107">
        <v>6</v>
      </c>
      <c r="I208" s="107">
        <v>12</v>
      </c>
      <c r="J208" s="107">
        <v>7</v>
      </c>
      <c r="K208" s="115">
        <v>4</v>
      </c>
    </row>
    <row r="209" spans="1:11" ht="24">
      <c r="A209" s="413"/>
      <c r="B209" s="406"/>
      <c r="C209" s="105" t="s">
        <v>124</v>
      </c>
      <c r="D209" s="106">
        <v>6</v>
      </c>
      <c r="E209" s="107">
        <v>12</v>
      </c>
      <c r="F209" s="107">
        <v>12</v>
      </c>
      <c r="G209" s="107">
        <v>11</v>
      </c>
      <c r="H209" s="107">
        <v>23</v>
      </c>
      <c r="I209" s="107">
        <v>39</v>
      </c>
      <c r="J209" s="107">
        <v>24</v>
      </c>
      <c r="K209" s="115">
        <v>21</v>
      </c>
    </row>
    <row r="210" spans="1:11">
      <c r="A210" s="413"/>
      <c r="B210" s="406"/>
      <c r="C210" s="105" t="s">
        <v>125</v>
      </c>
      <c r="D210" s="106">
        <v>4</v>
      </c>
      <c r="E210" s="107">
        <v>0</v>
      </c>
      <c r="F210" s="107">
        <v>4</v>
      </c>
      <c r="G210" s="107">
        <v>7</v>
      </c>
      <c r="H210" s="107">
        <v>34</v>
      </c>
      <c r="I210" s="107">
        <v>33</v>
      </c>
      <c r="J210" s="107">
        <v>20</v>
      </c>
      <c r="K210" s="115">
        <v>17</v>
      </c>
    </row>
    <row r="211" spans="1:11">
      <c r="A211" s="413"/>
      <c r="B211" s="407"/>
      <c r="C211" s="108" t="s">
        <v>24</v>
      </c>
      <c r="D211" s="109">
        <v>291</v>
      </c>
      <c r="E211" s="110">
        <v>273</v>
      </c>
      <c r="F211" s="110">
        <v>289</v>
      </c>
      <c r="G211" s="110">
        <v>278</v>
      </c>
      <c r="H211" s="110">
        <v>642</v>
      </c>
      <c r="I211" s="110">
        <v>699</v>
      </c>
      <c r="J211" s="110">
        <v>604</v>
      </c>
      <c r="K211" s="116">
        <v>617</v>
      </c>
    </row>
    <row r="212" spans="1:11" ht="15.75" thickBot="1">
      <c r="A212" s="413"/>
      <c r="B212" s="408" t="s">
        <v>24</v>
      </c>
      <c r="C212" s="111" t="s">
        <v>114</v>
      </c>
      <c r="D212" s="112">
        <v>5454</v>
      </c>
      <c r="E212" s="113">
        <v>4858</v>
      </c>
      <c r="F212" s="113">
        <v>5163</v>
      </c>
      <c r="G212" s="113">
        <v>4506</v>
      </c>
      <c r="H212" s="113">
        <v>7465</v>
      </c>
      <c r="I212" s="113">
        <v>7491</v>
      </c>
      <c r="J212" s="113">
        <v>7012</v>
      </c>
      <c r="K212" s="117">
        <v>6186</v>
      </c>
    </row>
    <row r="213" spans="1:11">
      <c r="A213" s="413"/>
      <c r="B213" s="406"/>
      <c r="C213" s="105" t="s">
        <v>115</v>
      </c>
      <c r="D213" s="106">
        <v>702</v>
      </c>
      <c r="E213" s="107">
        <v>686</v>
      </c>
      <c r="F213" s="107">
        <v>699</v>
      </c>
      <c r="G213" s="107">
        <v>571</v>
      </c>
      <c r="H213" s="107">
        <v>1110</v>
      </c>
      <c r="I213" s="107">
        <v>970</v>
      </c>
      <c r="J213" s="107">
        <v>828</v>
      </c>
      <c r="K213" s="115">
        <v>615</v>
      </c>
    </row>
    <row r="214" spans="1:11">
      <c r="A214" s="413"/>
      <c r="B214" s="406"/>
      <c r="C214" s="105" t="s">
        <v>116</v>
      </c>
      <c r="D214" s="106">
        <v>2356</v>
      </c>
      <c r="E214" s="107">
        <v>2245</v>
      </c>
      <c r="F214" s="107">
        <v>2084</v>
      </c>
      <c r="G214" s="107">
        <v>2040</v>
      </c>
      <c r="H214" s="107">
        <v>2254</v>
      </c>
      <c r="I214" s="107">
        <v>2303</v>
      </c>
      <c r="J214" s="107">
        <v>2045</v>
      </c>
      <c r="K214" s="115">
        <v>1919</v>
      </c>
    </row>
    <row r="215" spans="1:11">
      <c r="A215" s="413"/>
      <c r="B215" s="406"/>
      <c r="C215" s="105" t="s">
        <v>117</v>
      </c>
      <c r="D215" s="106">
        <v>13</v>
      </c>
      <c r="E215" s="107">
        <v>6</v>
      </c>
      <c r="F215" s="107">
        <v>6</v>
      </c>
      <c r="G215" s="107">
        <v>11</v>
      </c>
      <c r="H215" s="107">
        <v>3</v>
      </c>
      <c r="I215" s="107">
        <v>3</v>
      </c>
      <c r="J215" s="107">
        <v>2</v>
      </c>
      <c r="K215" s="115">
        <v>2</v>
      </c>
    </row>
    <row r="216" spans="1:11">
      <c r="A216" s="413"/>
      <c r="B216" s="406"/>
      <c r="C216" s="105" t="s">
        <v>118</v>
      </c>
      <c r="D216" s="106">
        <v>1188</v>
      </c>
      <c r="E216" s="107">
        <v>1145</v>
      </c>
      <c r="F216" s="107">
        <v>1300</v>
      </c>
      <c r="G216" s="107">
        <v>1093</v>
      </c>
      <c r="H216" s="107">
        <v>1295</v>
      </c>
      <c r="I216" s="107">
        <v>1268</v>
      </c>
      <c r="J216" s="107">
        <v>1062</v>
      </c>
      <c r="K216" s="115">
        <v>929</v>
      </c>
    </row>
    <row r="217" spans="1:11">
      <c r="A217" s="413"/>
      <c r="B217" s="406"/>
      <c r="C217" s="105" t="s">
        <v>119</v>
      </c>
      <c r="D217" s="106">
        <v>596</v>
      </c>
      <c r="E217" s="107">
        <v>441</v>
      </c>
      <c r="F217" s="107">
        <v>356</v>
      </c>
      <c r="G217" s="107">
        <v>374</v>
      </c>
      <c r="H217" s="107">
        <v>343</v>
      </c>
      <c r="I217" s="107">
        <v>381</v>
      </c>
      <c r="J217" s="107">
        <v>329</v>
      </c>
      <c r="K217" s="115">
        <v>363</v>
      </c>
    </row>
    <row r="218" spans="1:11">
      <c r="A218" s="413"/>
      <c r="B218" s="406"/>
      <c r="C218" s="105" t="s">
        <v>120</v>
      </c>
      <c r="D218" s="106">
        <v>285</v>
      </c>
      <c r="E218" s="107">
        <v>277</v>
      </c>
      <c r="F218" s="107">
        <v>287</v>
      </c>
      <c r="G218" s="107">
        <v>274</v>
      </c>
      <c r="H218" s="107">
        <v>463</v>
      </c>
      <c r="I218" s="107">
        <v>494</v>
      </c>
      <c r="J218" s="107">
        <v>448</v>
      </c>
      <c r="K218" s="115">
        <v>401</v>
      </c>
    </row>
    <row r="219" spans="1:11">
      <c r="A219" s="413"/>
      <c r="B219" s="406"/>
      <c r="C219" s="105" t="s">
        <v>121</v>
      </c>
      <c r="D219" s="106">
        <v>1443</v>
      </c>
      <c r="E219" s="107">
        <v>1483</v>
      </c>
      <c r="F219" s="107">
        <v>1511</v>
      </c>
      <c r="G219" s="107">
        <v>1373</v>
      </c>
      <c r="H219" s="107">
        <v>1247</v>
      </c>
      <c r="I219" s="107">
        <v>1175</v>
      </c>
      <c r="J219" s="107">
        <v>989</v>
      </c>
      <c r="K219" s="115">
        <v>855</v>
      </c>
    </row>
    <row r="220" spans="1:11">
      <c r="A220" s="413"/>
      <c r="B220" s="406"/>
      <c r="C220" s="105" t="s">
        <v>122</v>
      </c>
      <c r="D220" s="106">
        <v>521</v>
      </c>
      <c r="E220" s="107">
        <v>535</v>
      </c>
      <c r="F220" s="107">
        <v>624</v>
      </c>
      <c r="G220" s="107">
        <v>613</v>
      </c>
      <c r="H220" s="107">
        <v>591</v>
      </c>
      <c r="I220" s="107">
        <v>589</v>
      </c>
      <c r="J220" s="107">
        <v>502</v>
      </c>
      <c r="K220" s="115">
        <v>435</v>
      </c>
    </row>
    <row r="221" spans="1:11">
      <c r="A221" s="413"/>
      <c r="B221" s="406"/>
      <c r="C221" s="105" t="s">
        <v>123</v>
      </c>
      <c r="D221" s="106">
        <v>204</v>
      </c>
      <c r="E221" s="107">
        <v>141</v>
      </c>
      <c r="F221" s="107">
        <v>132</v>
      </c>
      <c r="G221" s="107">
        <v>216</v>
      </c>
      <c r="H221" s="107">
        <v>79</v>
      </c>
      <c r="I221" s="107">
        <v>68</v>
      </c>
      <c r="J221" s="107">
        <v>46</v>
      </c>
      <c r="K221" s="115">
        <v>43</v>
      </c>
    </row>
    <row r="222" spans="1:11" ht="24">
      <c r="A222" s="413"/>
      <c r="B222" s="406"/>
      <c r="C222" s="105" t="s">
        <v>124</v>
      </c>
      <c r="D222" s="106">
        <v>456</v>
      </c>
      <c r="E222" s="107">
        <v>382</v>
      </c>
      <c r="F222" s="107">
        <v>434</v>
      </c>
      <c r="G222" s="107">
        <v>319</v>
      </c>
      <c r="H222" s="107">
        <v>313</v>
      </c>
      <c r="I222" s="107">
        <v>395</v>
      </c>
      <c r="J222" s="107">
        <v>346</v>
      </c>
      <c r="K222" s="115">
        <v>302</v>
      </c>
    </row>
    <row r="223" spans="1:11">
      <c r="A223" s="413"/>
      <c r="B223" s="406"/>
      <c r="C223" s="105" t="s">
        <v>125</v>
      </c>
      <c r="D223" s="106">
        <v>150</v>
      </c>
      <c r="E223" s="107">
        <v>137</v>
      </c>
      <c r="F223" s="107">
        <v>105</v>
      </c>
      <c r="G223" s="107">
        <v>123</v>
      </c>
      <c r="H223" s="107">
        <v>371</v>
      </c>
      <c r="I223" s="107">
        <v>404</v>
      </c>
      <c r="J223" s="107">
        <v>339</v>
      </c>
      <c r="K223" s="115">
        <v>306</v>
      </c>
    </row>
    <row r="224" spans="1:11" ht="15.75" thickBot="1">
      <c r="A224" s="421"/>
      <c r="B224" s="409"/>
      <c r="C224" s="118" t="s">
        <v>24</v>
      </c>
      <c r="D224" s="119">
        <v>13368</v>
      </c>
      <c r="E224" s="120">
        <v>12336</v>
      </c>
      <c r="F224" s="120">
        <v>12701</v>
      </c>
      <c r="G224" s="120">
        <v>11513</v>
      </c>
      <c r="H224" s="120">
        <v>15534</v>
      </c>
      <c r="I224" s="120">
        <v>15541</v>
      </c>
      <c r="J224" s="120">
        <v>13948</v>
      </c>
      <c r="K224" s="121">
        <v>12356</v>
      </c>
    </row>
    <row r="227" spans="1:21" s="97" customFormat="1">
      <c r="A227" s="3" t="s">
        <v>105</v>
      </c>
    </row>
    <row r="228" spans="1:21" ht="15.75" customHeight="1" thickBot="1">
      <c r="A228" s="422" t="s">
        <v>129</v>
      </c>
      <c r="B228" s="422"/>
      <c r="C228" s="422"/>
      <c r="D228" s="422"/>
      <c r="E228" s="422"/>
      <c r="F228" s="422"/>
      <c r="G228" s="422"/>
      <c r="H228" s="422"/>
      <c r="I228" s="422"/>
      <c r="J228" s="422"/>
      <c r="K228" s="422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</row>
    <row r="229" spans="1:21" ht="15.75" thickBot="1">
      <c r="A229" s="431" t="s">
        <v>22</v>
      </c>
      <c r="B229" s="151" t="s">
        <v>91</v>
      </c>
      <c r="C229" s="152"/>
      <c r="D229" s="153" t="s">
        <v>61</v>
      </c>
      <c r="E229" s="154"/>
      <c r="F229" s="154"/>
      <c r="G229" s="154"/>
      <c r="H229" s="154"/>
      <c r="I229" s="154"/>
      <c r="J229" s="154"/>
      <c r="K229" s="155"/>
    </row>
    <row r="230" spans="1:21" ht="15.75" thickBot="1">
      <c r="A230" s="432"/>
      <c r="B230" s="135"/>
      <c r="C230" s="136"/>
      <c r="D230" s="137">
        <v>1993</v>
      </c>
      <c r="E230" s="138">
        <v>1994</v>
      </c>
      <c r="F230" s="138">
        <v>1995</v>
      </c>
      <c r="G230" s="138">
        <v>1996</v>
      </c>
      <c r="H230" s="138">
        <v>2007</v>
      </c>
      <c r="I230" s="138">
        <v>2008</v>
      </c>
      <c r="J230" s="138">
        <v>2009</v>
      </c>
      <c r="K230" s="156">
        <v>2010</v>
      </c>
    </row>
    <row r="231" spans="1:21" ht="15" customHeight="1">
      <c r="A231" s="433" t="s">
        <v>62</v>
      </c>
      <c r="B231" s="435" t="s">
        <v>92</v>
      </c>
      <c r="C231" s="139" t="s">
        <v>97</v>
      </c>
      <c r="D231" s="140">
        <v>0</v>
      </c>
      <c r="E231" s="141">
        <v>0</v>
      </c>
      <c r="F231" s="141">
        <v>0</v>
      </c>
      <c r="G231" s="141">
        <v>0</v>
      </c>
      <c r="H231" s="141">
        <v>1</v>
      </c>
      <c r="I231" s="141">
        <v>0</v>
      </c>
      <c r="J231" s="141">
        <v>0</v>
      </c>
      <c r="K231" s="157">
        <v>0</v>
      </c>
    </row>
    <row r="232" spans="1:21">
      <c r="A232" s="424"/>
      <c r="B232" s="427"/>
      <c r="C232" s="142" t="s">
        <v>98</v>
      </c>
      <c r="D232" s="143">
        <v>0</v>
      </c>
      <c r="E232" s="144">
        <v>0</v>
      </c>
      <c r="F232" s="144">
        <v>0</v>
      </c>
      <c r="G232" s="144">
        <v>0</v>
      </c>
      <c r="H232" s="144">
        <v>0</v>
      </c>
      <c r="I232" s="144">
        <v>1</v>
      </c>
      <c r="J232" s="144">
        <v>0</v>
      </c>
      <c r="K232" s="158">
        <v>9</v>
      </c>
    </row>
    <row r="233" spans="1:21">
      <c r="A233" s="424"/>
      <c r="B233" s="427"/>
      <c r="C233" s="142" t="s">
        <v>99</v>
      </c>
      <c r="D233" s="143">
        <v>5264</v>
      </c>
      <c r="E233" s="144">
        <v>4936</v>
      </c>
      <c r="F233" s="144">
        <v>4610</v>
      </c>
      <c r="G233" s="144">
        <v>4015</v>
      </c>
      <c r="H233" s="144">
        <v>4184</v>
      </c>
      <c r="I233" s="144">
        <v>4010</v>
      </c>
      <c r="J233" s="144">
        <v>3558</v>
      </c>
      <c r="K233" s="158">
        <v>3730</v>
      </c>
    </row>
    <row r="234" spans="1:21">
      <c r="A234" s="424"/>
      <c r="B234" s="427"/>
      <c r="C234" s="142" t="s">
        <v>100</v>
      </c>
      <c r="D234" s="143">
        <v>1864</v>
      </c>
      <c r="E234" s="144">
        <v>1746</v>
      </c>
      <c r="F234" s="144">
        <v>1871</v>
      </c>
      <c r="G234" s="144">
        <v>1567</v>
      </c>
      <c r="H234" s="144">
        <v>1688</v>
      </c>
      <c r="I234" s="144">
        <v>1654</v>
      </c>
      <c r="J234" s="144">
        <v>1632</v>
      </c>
      <c r="K234" s="158">
        <v>1836</v>
      </c>
    </row>
    <row r="235" spans="1:21">
      <c r="A235" s="424"/>
      <c r="B235" s="427"/>
      <c r="C235" s="142" t="s">
        <v>101</v>
      </c>
      <c r="D235" s="143">
        <v>3262</v>
      </c>
      <c r="E235" s="144">
        <v>2979</v>
      </c>
      <c r="F235" s="144">
        <v>3110</v>
      </c>
      <c r="G235" s="144">
        <v>2738</v>
      </c>
      <c r="H235" s="144">
        <v>3006</v>
      </c>
      <c r="I235" s="144">
        <v>2965</v>
      </c>
      <c r="J235" s="144">
        <v>2893</v>
      </c>
      <c r="K235" s="158">
        <v>2886</v>
      </c>
    </row>
    <row r="236" spans="1:21">
      <c r="A236" s="424"/>
      <c r="B236" s="427"/>
      <c r="C236" s="142" t="s">
        <v>102</v>
      </c>
      <c r="D236" s="143">
        <v>8928</v>
      </c>
      <c r="E236" s="144">
        <v>8446</v>
      </c>
      <c r="F236" s="144">
        <v>8303</v>
      </c>
      <c r="G236" s="144">
        <v>7684</v>
      </c>
      <c r="H236" s="144">
        <v>9136</v>
      </c>
      <c r="I236" s="144">
        <v>9260</v>
      </c>
      <c r="J236" s="144">
        <v>8782</v>
      </c>
      <c r="K236" s="158">
        <v>9046</v>
      </c>
    </row>
    <row r="237" spans="1:21">
      <c r="A237" s="424"/>
      <c r="B237" s="427"/>
      <c r="C237" s="142" t="s">
        <v>103</v>
      </c>
      <c r="D237" s="143">
        <v>55</v>
      </c>
      <c r="E237" s="144">
        <v>65</v>
      </c>
      <c r="F237" s="144">
        <v>68</v>
      </c>
      <c r="G237" s="144">
        <v>62</v>
      </c>
      <c r="H237" s="144">
        <v>59</v>
      </c>
      <c r="I237" s="144">
        <v>52</v>
      </c>
      <c r="J237" s="144">
        <v>66</v>
      </c>
      <c r="K237" s="158">
        <v>34</v>
      </c>
    </row>
    <row r="238" spans="1:21">
      <c r="A238" s="424"/>
      <c r="B238" s="427"/>
      <c r="C238" s="142" t="s">
        <v>104</v>
      </c>
      <c r="D238" s="143">
        <v>154</v>
      </c>
      <c r="E238" s="144">
        <v>114</v>
      </c>
      <c r="F238" s="144">
        <v>144</v>
      </c>
      <c r="G238" s="144">
        <v>107</v>
      </c>
      <c r="H238" s="144">
        <v>76</v>
      </c>
      <c r="I238" s="144">
        <v>70</v>
      </c>
      <c r="J238" s="144">
        <v>61</v>
      </c>
      <c r="K238" s="158">
        <v>75</v>
      </c>
    </row>
    <row r="239" spans="1:21">
      <c r="A239" s="424"/>
      <c r="B239" s="428"/>
      <c r="C239" s="145" t="s">
        <v>24</v>
      </c>
      <c r="D239" s="146">
        <v>19527</v>
      </c>
      <c r="E239" s="147">
        <v>18286</v>
      </c>
      <c r="F239" s="147">
        <v>18106</v>
      </c>
      <c r="G239" s="147">
        <v>16173</v>
      </c>
      <c r="H239" s="147">
        <v>18150</v>
      </c>
      <c r="I239" s="147">
        <v>18012</v>
      </c>
      <c r="J239" s="147">
        <v>16992</v>
      </c>
      <c r="K239" s="159">
        <v>17616</v>
      </c>
    </row>
    <row r="240" spans="1:21" ht="15" customHeight="1">
      <c r="A240" s="424"/>
      <c r="B240" s="426" t="s">
        <v>93</v>
      </c>
      <c r="C240" s="148" t="s">
        <v>98</v>
      </c>
      <c r="D240" s="149">
        <v>0</v>
      </c>
      <c r="E240" s="150">
        <v>0</v>
      </c>
      <c r="F240" s="150">
        <v>0</v>
      </c>
      <c r="G240" s="150">
        <v>0</v>
      </c>
      <c r="H240" s="150">
        <v>1</v>
      </c>
      <c r="I240" s="150">
        <v>0</v>
      </c>
      <c r="J240" s="150">
        <v>0</v>
      </c>
      <c r="K240" s="160">
        <v>1</v>
      </c>
    </row>
    <row r="241" spans="1:11">
      <c r="A241" s="424"/>
      <c r="B241" s="427"/>
      <c r="C241" s="142" t="s">
        <v>99</v>
      </c>
      <c r="D241" s="143">
        <v>88</v>
      </c>
      <c r="E241" s="144">
        <v>74</v>
      </c>
      <c r="F241" s="144">
        <v>90</v>
      </c>
      <c r="G241" s="144">
        <v>87</v>
      </c>
      <c r="H241" s="184">
        <v>86</v>
      </c>
      <c r="I241" s="184">
        <v>111</v>
      </c>
      <c r="J241" s="184">
        <v>123</v>
      </c>
      <c r="K241" s="185">
        <v>112</v>
      </c>
    </row>
    <row r="242" spans="1:11">
      <c r="A242" s="424"/>
      <c r="B242" s="427"/>
      <c r="C242" s="142" t="s">
        <v>100</v>
      </c>
      <c r="D242" s="143">
        <v>78</v>
      </c>
      <c r="E242" s="144">
        <v>58</v>
      </c>
      <c r="F242" s="144">
        <v>76</v>
      </c>
      <c r="G242" s="144">
        <v>61</v>
      </c>
      <c r="H242" s="144">
        <v>97</v>
      </c>
      <c r="I242" s="144">
        <v>102</v>
      </c>
      <c r="J242" s="144">
        <v>108</v>
      </c>
      <c r="K242" s="158">
        <v>119</v>
      </c>
    </row>
    <row r="243" spans="1:11">
      <c r="A243" s="424"/>
      <c r="B243" s="427"/>
      <c r="C243" s="142" t="s">
        <v>101</v>
      </c>
      <c r="D243" s="143">
        <v>110</v>
      </c>
      <c r="E243" s="144">
        <v>91</v>
      </c>
      <c r="F243" s="144">
        <v>110</v>
      </c>
      <c r="G243" s="144">
        <v>94</v>
      </c>
      <c r="H243" s="184">
        <v>140</v>
      </c>
      <c r="I243" s="184">
        <v>148</v>
      </c>
      <c r="J243" s="184">
        <v>146</v>
      </c>
      <c r="K243" s="185">
        <v>150</v>
      </c>
    </row>
    <row r="244" spans="1:11">
      <c r="A244" s="424"/>
      <c r="B244" s="427"/>
      <c r="C244" s="142" t="s">
        <v>102</v>
      </c>
      <c r="D244" s="143">
        <v>346</v>
      </c>
      <c r="E244" s="144">
        <v>314</v>
      </c>
      <c r="F244" s="144">
        <v>320</v>
      </c>
      <c r="G244" s="144">
        <v>293</v>
      </c>
      <c r="H244" s="184">
        <v>546</v>
      </c>
      <c r="I244" s="184">
        <v>581</v>
      </c>
      <c r="J244" s="184">
        <v>571</v>
      </c>
      <c r="K244" s="185">
        <v>584</v>
      </c>
    </row>
    <row r="245" spans="1:11">
      <c r="A245" s="424"/>
      <c r="B245" s="427"/>
      <c r="C245" s="142" t="s">
        <v>103</v>
      </c>
      <c r="D245" s="143">
        <v>15</v>
      </c>
      <c r="E245" s="144">
        <v>7</v>
      </c>
      <c r="F245" s="144">
        <v>13</v>
      </c>
      <c r="G245" s="144">
        <v>6</v>
      </c>
      <c r="H245" s="184">
        <v>7</v>
      </c>
      <c r="I245" s="184">
        <v>7</v>
      </c>
      <c r="J245" s="184">
        <v>2</v>
      </c>
      <c r="K245" s="185">
        <v>8</v>
      </c>
    </row>
    <row r="246" spans="1:11">
      <c r="A246" s="424"/>
      <c r="B246" s="427"/>
      <c r="C246" s="142" t="s">
        <v>104</v>
      </c>
      <c r="D246" s="143">
        <v>14</v>
      </c>
      <c r="E246" s="144">
        <v>19</v>
      </c>
      <c r="F246" s="144">
        <v>9</v>
      </c>
      <c r="G246" s="144">
        <v>19</v>
      </c>
      <c r="H246" s="184">
        <v>13</v>
      </c>
      <c r="I246" s="184">
        <v>12</v>
      </c>
      <c r="J246" s="184">
        <v>16</v>
      </c>
      <c r="K246" s="185">
        <v>7</v>
      </c>
    </row>
    <row r="247" spans="1:11">
      <c r="A247" s="424"/>
      <c r="B247" s="428"/>
      <c r="C247" s="145" t="s">
        <v>24</v>
      </c>
      <c r="D247" s="146">
        <v>651</v>
      </c>
      <c r="E247" s="147">
        <v>563</v>
      </c>
      <c r="F247" s="147">
        <v>618</v>
      </c>
      <c r="G247" s="147">
        <v>560</v>
      </c>
      <c r="H247" s="147">
        <v>890</v>
      </c>
      <c r="I247" s="147">
        <v>961</v>
      </c>
      <c r="J247" s="147">
        <v>966</v>
      </c>
      <c r="K247" s="159">
        <v>981</v>
      </c>
    </row>
    <row r="248" spans="1:11" ht="15" customHeight="1">
      <c r="A248" s="424"/>
      <c r="B248" s="426" t="s">
        <v>24</v>
      </c>
      <c r="C248" s="148" t="s">
        <v>97</v>
      </c>
      <c r="D248" s="149">
        <v>0</v>
      </c>
      <c r="E248" s="150">
        <v>0</v>
      </c>
      <c r="F248" s="150">
        <v>0</v>
      </c>
      <c r="G248" s="150">
        <v>0</v>
      </c>
      <c r="H248" s="150">
        <v>1</v>
      </c>
      <c r="I248" s="150">
        <v>0</v>
      </c>
      <c r="J248" s="150">
        <v>0</v>
      </c>
      <c r="K248" s="160">
        <v>0</v>
      </c>
    </row>
    <row r="249" spans="1:11">
      <c r="A249" s="424"/>
      <c r="B249" s="427"/>
      <c r="C249" s="142" t="s">
        <v>98</v>
      </c>
      <c r="D249" s="143">
        <v>0</v>
      </c>
      <c r="E249" s="144">
        <v>0</v>
      </c>
      <c r="F249" s="144">
        <v>0</v>
      </c>
      <c r="G249" s="144">
        <v>0</v>
      </c>
      <c r="H249" s="144">
        <v>1</v>
      </c>
      <c r="I249" s="144">
        <v>1</v>
      </c>
      <c r="J249" s="144">
        <v>0</v>
      </c>
      <c r="K249" s="158">
        <v>10</v>
      </c>
    </row>
    <row r="250" spans="1:11">
      <c r="A250" s="424"/>
      <c r="B250" s="427"/>
      <c r="C250" s="142" t="s">
        <v>99</v>
      </c>
      <c r="D250" s="143">
        <v>5352</v>
      </c>
      <c r="E250" s="144">
        <v>5010</v>
      </c>
      <c r="F250" s="144">
        <v>4700</v>
      </c>
      <c r="G250" s="144">
        <v>4102</v>
      </c>
      <c r="H250" s="184">
        <v>4270</v>
      </c>
      <c r="I250" s="184">
        <v>4121</v>
      </c>
      <c r="J250" s="184">
        <v>3681</v>
      </c>
      <c r="K250" s="185">
        <v>3842</v>
      </c>
    </row>
    <row r="251" spans="1:11">
      <c r="A251" s="424"/>
      <c r="B251" s="427"/>
      <c r="C251" s="142" t="s">
        <v>100</v>
      </c>
      <c r="D251" s="143">
        <v>1942</v>
      </c>
      <c r="E251" s="144">
        <v>1804</v>
      </c>
      <c r="F251" s="144">
        <v>1947</v>
      </c>
      <c r="G251" s="144">
        <v>1628</v>
      </c>
      <c r="H251" s="144">
        <v>1785</v>
      </c>
      <c r="I251" s="144">
        <v>1756</v>
      </c>
      <c r="J251" s="144">
        <v>1740</v>
      </c>
      <c r="K251" s="158">
        <v>1955</v>
      </c>
    </row>
    <row r="252" spans="1:11">
      <c r="A252" s="424"/>
      <c r="B252" s="427"/>
      <c r="C252" s="142" t="s">
        <v>101</v>
      </c>
      <c r="D252" s="143">
        <v>3372</v>
      </c>
      <c r="E252" s="144">
        <v>3070</v>
      </c>
      <c r="F252" s="144">
        <v>3220</v>
      </c>
      <c r="G252" s="144">
        <v>2832</v>
      </c>
      <c r="H252" s="144">
        <v>3146</v>
      </c>
      <c r="I252" s="144">
        <v>3113</v>
      </c>
      <c r="J252" s="144">
        <v>3039</v>
      </c>
      <c r="K252" s="158">
        <v>3036</v>
      </c>
    </row>
    <row r="253" spans="1:11">
      <c r="A253" s="424"/>
      <c r="B253" s="427"/>
      <c r="C253" s="142" t="s">
        <v>102</v>
      </c>
      <c r="D253" s="143">
        <v>9274</v>
      </c>
      <c r="E253" s="144">
        <v>8760</v>
      </c>
      <c r="F253" s="144">
        <v>8623</v>
      </c>
      <c r="G253" s="144">
        <v>7977</v>
      </c>
      <c r="H253" s="144">
        <v>9682</v>
      </c>
      <c r="I253" s="144">
        <v>9841</v>
      </c>
      <c r="J253" s="144">
        <v>9353</v>
      </c>
      <c r="K253" s="158">
        <v>9630</v>
      </c>
    </row>
    <row r="254" spans="1:11">
      <c r="A254" s="424"/>
      <c r="B254" s="427"/>
      <c r="C254" s="142" t="s">
        <v>103</v>
      </c>
      <c r="D254" s="143">
        <v>70</v>
      </c>
      <c r="E254" s="144">
        <v>72</v>
      </c>
      <c r="F254" s="144">
        <v>81</v>
      </c>
      <c r="G254" s="144">
        <v>68</v>
      </c>
      <c r="H254" s="144">
        <v>66</v>
      </c>
      <c r="I254" s="144">
        <v>59</v>
      </c>
      <c r="J254" s="144">
        <v>68</v>
      </c>
      <c r="K254" s="158">
        <v>42</v>
      </c>
    </row>
    <row r="255" spans="1:11">
      <c r="A255" s="424"/>
      <c r="B255" s="427"/>
      <c r="C255" s="142" t="s">
        <v>104</v>
      </c>
      <c r="D255" s="143">
        <v>168</v>
      </c>
      <c r="E255" s="144">
        <v>133</v>
      </c>
      <c r="F255" s="144">
        <v>153</v>
      </c>
      <c r="G255" s="144">
        <v>126</v>
      </c>
      <c r="H255" s="144">
        <v>89</v>
      </c>
      <c r="I255" s="144">
        <v>82</v>
      </c>
      <c r="J255" s="144">
        <v>77</v>
      </c>
      <c r="K255" s="158">
        <v>82</v>
      </c>
    </row>
    <row r="256" spans="1:11">
      <c r="A256" s="434"/>
      <c r="B256" s="428"/>
      <c r="C256" s="145" t="s">
        <v>24</v>
      </c>
      <c r="D256" s="146">
        <v>20178</v>
      </c>
      <c r="E256" s="147">
        <v>18849</v>
      </c>
      <c r="F256" s="147">
        <v>18724</v>
      </c>
      <c r="G256" s="147">
        <v>16733</v>
      </c>
      <c r="H256" s="147">
        <v>19040</v>
      </c>
      <c r="I256" s="147">
        <v>18973</v>
      </c>
      <c r="J256" s="147">
        <v>17958</v>
      </c>
      <c r="K256" s="159">
        <v>18597</v>
      </c>
    </row>
    <row r="257" spans="1:11" ht="15.75" customHeight="1" thickBot="1">
      <c r="A257" s="423" t="s">
        <v>68</v>
      </c>
      <c r="B257" s="426" t="s">
        <v>92</v>
      </c>
      <c r="C257" s="148" t="s">
        <v>97</v>
      </c>
      <c r="D257" s="149">
        <v>0</v>
      </c>
      <c r="E257" s="150">
        <v>0</v>
      </c>
      <c r="F257" s="150">
        <v>0</v>
      </c>
      <c r="G257" s="150">
        <v>0</v>
      </c>
      <c r="H257" s="150">
        <v>1</v>
      </c>
      <c r="I257" s="150">
        <v>0</v>
      </c>
      <c r="J257" s="150">
        <v>0</v>
      </c>
      <c r="K257" s="160">
        <v>0</v>
      </c>
    </row>
    <row r="258" spans="1:11">
      <c r="A258" s="424"/>
      <c r="B258" s="427"/>
      <c r="C258" s="142" t="s">
        <v>98</v>
      </c>
      <c r="D258" s="143">
        <v>0</v>
      </c>
      <c r="E258" s="144">
        <v>0</v>
      </c>
      <c r="F258" s="144">
        <v>0</v>
      </c>
      <c r="G258" s="144">
        <v>0</v>
      </c>
      <c r="H258" s="144">
        <v>0</v>
      </c>
      <c r="I258" s="144">
        <v>0</v>
      </c>
      <c r="J258" s="144">
        <v>0</v>
      </c>
      <c r="K258" s="158">
        <v>5</v>
      </c>
    </row>
    <row r="259" spans="1:11">
      <c r="A259" s="424"/>
      <c r="B259" s="427"/>
      <c r="C259" s="142" t="s">
        <v>99</v>
      </c>
      <c r="D259" s="143">
        <v>2739</v>
      </c>
      <c r="E259" s="144">
        <v>2322</v>
      </c>
      <c r="F259" s="144">
        <v>2172</v>
      </c>
      <c r="G259" s="144">
        <v>1857</v>
      </c>
      <c r="H259" s="144">
        <v>2008</v>
      </c>
      <c r="I259" s="144">
        <v>2015</v>
      </c>
      <c r="J259" s="144">
        <v>1748</v>
      </c>
      <c r="K259" s="158">
        <v>1893</v>
      </c>
    </row>
    <row r="260" spans="1:11">
      <c r="A260" s="424"/>
      <c r="B260" s="427"/>
      <c r="C260" s="142" t="s">
        <v>100</v>
      </c>
      <c r="D260" s="143">
        <v>44</v>
      </c>
      <c r="E260" s="144">
        <v>50</v>
      </c>
      <c r="F260" s="144">
        <v>55</v>
      </c>
      <c r="G260" s="144">
        <v>65</v>
      </c>
      <c r="H260" s="144">
        <v>62</v>
      </c>
      <c r="I260" s="144">
        <v>68</v>
      </c>
      <c r="J260" s="144">
        <v>58</v>
      </c>
      <c r="K260" s="158">
        <v>80</v>
      </c>
    </row>
    <row r="261" spans="1:11">
      <c r="A261" s="424"/>
      <c r="B261" s="427"/>
      <c r="C261" s="142" t="s">
        <v>101</v>
      </c>
      <c r="D261" s="143">
        <v>2054</v>
      </c>
      <c r="E261" s="144">
        <v>1845</v>
      </c>
      <c r="F261" s="144">
        <v>2087</v>
      </c>
      <c r="G261" s="144">
        <v>1843</v>
      </c>
      <c r="H261" s="144">
        <v>2507</v>
      </c>
      <c r="I261" s="144">
        <v>2620</v>
      </c>
      <c r="J261" s="144">
        <v>2451</v>
      </c>
      <c r="K261" s="158">
        <v>2554</v>
      </c>
    </row>
    <row r="262" spans="1:11">
      <c r="A262" s="424"/>
      <c r="B262" s="427"/>
      <c r="C262" s="142" t="s">
        <v>102</v>
      </c>
      <c r="D262" s="143">
        <v>6331</v>
      </c>
      <c r="E262" s="144">
        <v>5890</v>
      </c>
      <c r="F262" s="144">
        <v>6006</v>
      </c>
      <c r="G262" s="144">
        <v>5550</v>
      </c>
      <c r="H262" s="144">
        <v>7926</v>
      </c>
      <c r="I262" s="144">
        <v>8339</v>
      </c>
      <c r="J262" s="144">
        <v>8209</v>
      </c>
      <c r="K262" s="158">
        <v>8460</v>
      </c>
    </row>
    <row r="263" spans="1:11">
      <c r="A263" s="424"/>
      <c r="B263" s="427"/>
      <c r="C263" s="142" t="s">
        <v>103</v>
      </c>
      <c r="D263" s="143">
        <v>1880</v>
      </c>
      <c r="E263" s="144">
        <v>1940</v>
      </c>
      <c r="F263" s="144">
        <v>2064</v>
      </c>
      <c r="G263" s="144">
        <v>1909</v>
      </c>
      <c r="H263" s="144">
        <v>2091</v>
      </c>
      <c r="I263" s="144">
        <v>1911</v>
      </c>
      <c r="J263" s="144">
        <v>1786</v>
      </c>
      <c r="K263" s="158">
        <v>1727</v>
      </c>
    </row>
    <row r="264" spans="1:11">
      <c r="A264" s="424"/>
      <c r="B264" s="427"/>
      <c r="C264" s="142" t="s">
        <v>104</v>
      </c>
      <c r="D264" s="143">
        <v>29</v>
      </c>
      <c r="E264" s="144">
        <v>16</v>
      </c>
      <c r="F264" s="144">
        <v>28</v>
      </c>
      <c r="G264" s="144">
        <v>11</v>
      </c>
      <c r="H264" s="144">
        <v>13</v>
      </c>
      <c r="I264" s="144">
        <v>21</v>
      </c>
      <c r="J264" s="144">
        <v>12</v>
      </c>
      <c r="K264" s="158">
        <v>23</v>
      </c>
    </row>
    <row r="265" spans="1:11">
      <c r="A265" s="424"/>
      <c r="B265" s="428"/>
      <c r="C265" s="145" t="s">
        <v>24</v>
      </c>
      <c r="D265" s="146">
        <v>13077</v>
      </c>
      <c r="E265" s="147">
        <v>12063</v>
      </c>
      <c r="F265" s="147">
        <v>12412</v>
      </c>
      <c r="G265" s="147">
        <v>11235</v>
      </c>
      <c r="H265" s="147">
        <v>14608</v>
      </c>
      <c r="I265" s="147">
        <v>14974</v>
      </c>
      <c r="J265" s="147">
        <v>14264</v>
      </c>
      <c r="K265" s="159">
        <v>14742</v>
      </c>
    </row>
    <row r="266" spans="1:11" ht="15" customHeight="1">
      <c r="A266" s="424"/>
      <c r="B266" s="426" t="s">
        <v>93</v>
      </c>
      <c r="C266" s="148" t="s">
        <v>98</v>
      </c>
      <c r="D266" s="149">
        <v>0</v>
      </c>
      <c r="E266" s="150">
        <v>0</v>
      </c>
      <c r="F266" s="150">
        <v>0</v>
      </c>
      <c r="G266" s="150">
        <v>0</v>
      </c>
      <c r="H266" s="150">
        <v>0</v>
      </c>
      <c r="I266" s="150">
        <v>0</v>
      </c>
      <c r="J266" s="150">
        <v>0</v>
      </c>
      <c r="K266" s="160">
        <v>3</v>
      </c>
    </row>
    <row r="267" spans="1:11">
      <c r="A267" s="424"/>
      <c r="B267" s="427"/>
      <c r="C267" s="142" t="s">
        <v>99</v>
      </c>
      <c r="D267" s="143">
        <v>38</v>
      </c>
      <c r="E267" s="144">
        <v>30</v>
      </c>
      <c r="F267" s="144">
        <v>23</v>
      </c>
      <c r="G267" s="144">
        <v>25</v>
      </c>
      <c r="H267" s="184">
        <v>24</v>
      </c>
      <c r="I267" s="184">
        <v>37</v>
      </c>
      <c r="J267" s="184">
        <v>34</v>
      </c>
      <c r="K267" s="185">
        <v>32</v>
      </c>
    </row>
    <row r="268" spans="1:11">
      <c r="A268" s="424"/>
      <c r="B268" s="427"/>
      <c r="C268" s="142" t="s">
        <v>100</v>
      </c>
      <c r="D268" s="143">
        <v>0</v>
      </c>
      <c r="E268" s="144">
        <v>1</v>
      </c>
      <c r="F268" s="144">
        <v>0</v>
      </c>
      <c r="G268" s="144">
        <v>1</v>
      </c>
      <c r="H268" s="144">
        <v>0</v>
      </c>
      <c r="I268" s="144">
        <v>0</v>
      </c>
      <c r="J268" s="144">
        <v>0</v>
      </c>
      <c r="K268" s="158">
        <v>1</v>
      </c>
    </row>
    <row r="269" spans="1:11">
      <c r="A269" s="424"/>
      <c r="B269" s="427"/>
      <c r="C269" s="142" t="s">
        <v>101</v>
      </c>
      <c r="D269" s="143">
        <v>29</v>
      </c>
      <c r="E269" s="144">
        <v>29</v>
      </c>
      <c r="F269" s="144">
        <v>43</v>
      </c>
      <c r="G269" s="144">
        <v>35</v>
      </c>
      <c r="H269" s="184">
        <v>75</v>
      </c>
      <c r="I269" s="184">
        <v>96</v>
      </c>
      <c r="J269" s="184">
        <v>68</v>
      </c>
      <c r="K269" s="185">
        <v>90</v>
      </c>
    </row>
    <row r="270" spans="1:11">
      <c r="A270" s="424"/>
      <c r="B270" s="427"/>
      <c r="C270" s="142" t="s">
        <v>102</v>
      </c>
      <c r="D270" s="143">
        <v>138</v>
      </c>
      <c r="E270" s="144">
        <v>134</v>
      </c>
      <c r="F270" s="144">
        <v>149</v>
      </c>
      <c r="G270" s="144">
        <v>140</v>
      </c>
      <c r="H270" s="184">
        <v>255</v>
      </c>
      <c r="I270" s="184">
        <v>324</v>
      </c>
      <c r="J270" s="184">
        <v>317</v>
      </c>
      <c r="K270" s="185">
        <v>345</v>
      </c>
    </row>
    <row r="271" spans="1:11">
      <c r="A271" s="424"/>
      <c r="B271" s="427"/>
      <c r="C271" s="142" t="s">
        <v>103</v>
      </c>
      <c r="D271" s="143">
        <v>84</v>
      </c>
      <c r="E271" s="144">
        <v>78</v>
      </c>
      <c r="F271" s="144">
        <v>73</v>
      </c>
      <c r="G271" s="144">
        <v>77</v>
      </c>
      <c r="H271" s="184">
        <v>126</v>
      </c>
      <c r="I271" s="184">
        <v>145</v>
      </c>
      <c r="J271" s="184">
        <v>141</v>
      </c>
      <c r="K271" s="185">
        <v>109</v>
      </c>
    </row>
    <row r="272" spans="1:11">
      <c r="A272" s="424"/>
      <c r="B272" s="427"/>
      <c r="C272" s="142" t="s">
        <v>104</v>
      </c>
      <c r="D272" s="143">
        <v>2</v>
      </c>
      <c r="E272" s="144">
        <v>1</v>
      </c>
      <c r="F272" s="144">
        <v>1</v>
      </c>
      <c r="G272" s="144">
        <v>0</v>
      </c>
      <c r="H272" s="184">
        <v>0</v>
      </c>
      <c r="I272" s="184">
        <v>3</v>
      </c>
      <c r="J272" s="184">
        <v>3</v>
      </c>
      <c r="K272" s="185">
        <v>1</v>
      </c>
    </row>
    <row r="273" spans="1:11">
      <c r="A273" s="424"/>
      <c r="B273" s="428"/>
      <c r="C273" s="145" t="s">
        <v>24</v>
      </c>
      <c r="D273" s="146">
        <v>291</v>
      </c>
      <c r="E273" s="147">
        <v>273</v>
      </c>
      <c r="F273" s="147">
        <v>289</v>
      </c>
      <c r="G273" s="147">
        <v>278</v>
      </c>
      <c r="H273" s="147">
        <v>480</v>
      </c>
      <c r="I273" s="147">
        <v>605</v>
      </c>
      <c r="J273" s="147">
        <v>563</v>
      </c>
      <c r="K273" s="159">
        <v>581</v>
      </c>
    </row>
    <row r="274" spans="1:11" ht="15.75" customHeight="1" thickBot="1">
      <c r="A274" s="424"/>
      <c r="B274" s="429" t="s">
        <v>24</v>
      </c>
      <c r="C274" s="148" t="s">
        <v>97</v>
      </c>
      <c r="D274" s="149">
        <v>0</v>
      </c>
      <c r="E274" s="150">
        <v>0</v>
      </c>
      <c r="F274" s="150">
        <v>0</v>
      </c>
      <c r="G274" s="150">
        <v>0</v>
      </c>
      <c r="H274" s="150">
        <v>1</v>
      </c>
      <c r="I274" s="150">
        <v>0</v>
      </c>
      <c r="J274" s="150">
        <v>0</v>
      </c>
      <c r="K274" s="160">
        <v>0</v>
      </c>
    </row>
    <row r="275" spans="1:11">
      <c r="A275" s="424"/>
      <c r="B275" s="427"/>
      <c r="C275" s="142" t="s">
        <v>98</v>
      </c>
      <c r="D275" s="143">
        <v>0</v>
      </c>
      <c r="E275" s="144">
        <v>0</v>
      </c>
      <c r="F275" s="144">
        <v>0</v>
      </c>
      <c r="G275" s="144">
        <v>0</v>
      </c>
      <c r="H275" s="144">
        <v>0</v>
      </c>
      <c r="I275" s="144">
        <v>0</v>
      </c>
      <c r="J275" s="144">
        <v>0</v>
      </c>
      <c r="K275" s="158">
        <v>8</v>
      </c>
    </row>
    <row r="276" spans="1:11">
      <c r="A276" s="424"/>
      <c r="B276" s="427"/>
      <c r="C276" s="142" t="s">
        <v>99</v>
      </c>
      <c r="D276" s="143">
        <v>2777</v>
      </c>
      <c r="E276" s="144">
        <v>2352</v>
      </c>
      <c r="F276" s="144">
        <v>2195</v>
      </c>
      <c r="G276" s="144">
        <v>1882</v>
      </c>
      <c r="H276" s="144">
        <v>2032</v>
      </c>
      <c r="I276" s="144">
        <v>2052</v>
      </c>
      <c r="J276" s="144">
        <v>1782</v>
      </c>
      <c r="K276" s="158">
        <v>1925</v>
      </c>
    </row>
    <row r="277" spans="1:11">
      <c r="A277" s="424"/>
      <c r="B277" s="427"/>
      <c r="C277" s="142" t="s">
        <v>100</v>
      </c>
      <c r="D277" s="143">
        <v>44</v>
      </c>
      <c r="E277" s="144">
        <v>51</v>
      </c>
      <c r="F277" s="144">
        <v>55</v>
      </c>
      <c r="G277" s="144">
        <v>66</v>
      </c>
      <c r="H277" s="144">
        <v>62</v>
      </c>
      <c r="I277" s="144">
        <v>68</v>
      </c>
      <c r="J277" s="144">
        <v>58</v>
      </c>
      <c r="K277" s="158">
        <v>81</v>
      </c>
    </row>
    <row r="278" spans="1:11">
      <c r="A278" s="424"/>
      <c r="B278" s="427"/>
      <c r="C278" s="142" t="s">
        <v>101</v>
      </c>
      <c r="D278" s="143">
        <v>2083</v>
      </c>
      <c r="E278" s="144">
        <v>1874</v>
      </c>
      <c r="F278" s="144">
        <v>2130</v>
      </c>
      <c r="G278" s="144">
        <v>1878</v>
      </c>
      <c r="H278" s="144">
        <v>2582</v>
      </c>
      <c r="I278" s="144">
        <v>2716</v>
      </c>
      <c r="J278" s="144">
        <v>2519</v>
      </c>
      <c r="K278" s="158">
        <v>2644</v>
      </c>
    </row>
    <row r="279" spans="1:11">
      <c r="A279" s="424"/>
      <c r="B279" s="427"/>
      <c r="C279" s="142" t="s">
        <v>102</v>
      </c>
      <c r="D279" s="143">
        <v>6469</v>
      </c>
      <c r="E279" s="144">
        <v>6024</v>
      </c>
      <c r="F279" s="144">
        <v>6155</v>
      </c>
      <c r="G279" s="144">
        <v>5690</v>
      </c>
      <c r="H279" s="144">
        <v>8181</v>
      </c>
      <c r="I279" s="144">
        <v>8663</v>
      </c>
      <c r="J279" s="144">
        <v>8526</v>
      </c>
      <c r="K279" s="158">
        <v>8805</v>
      </c>
    </row>
    <row r="280" spans="1:11">
      <c r="A280" s="424"/>
      <c r="B280" s="427"/>
      <c r="C280" s="142" t="s">
        <v>103</v>
      </c>
      <c r="D280" s="143">
        <v>1964</v>
      </c>
      <c r="E280" s="144">
        <v>2018</v>
      </c>
      <c r="F280" s="144">
        <v>2137</v>
      </c>
      <c r="G280" s="144">
        <v>1986</v>
      </c>
      <c r="H280" s="144">
        <v>2217</v>
      </c>
      <c r="I280" s="144">
        <v>2056</v>
      </c>
      <c r="J280" s="144">
        <v>1927</v>
      </c>
      <c r="K280" s="158">
        <v>1836</v>
      </c>
    </row>
    <row r="281" spans="1:11">
      <c r="A281" s="424"/>
      <c r="B281" s="427"/>
      <c r="C281" s="142" t="s">
        <v>104</v>
      </c>
      <c r="D281" s="143">
        <v>31</v>
      </c>
      <c r="E281" s="144">
        <v>17</v>
      </c>
      <c r="F281" s="144">
        <v>29</v>
      </c>
      <c r="G281" s="144">
        <v>11</v>
      </c>
      <c r="H281" s="144">
        <v>13</v>
      </c>
      <c r="I281" s="144">
        <v>24</v>
      </c>
      <c r="J281" s="144">
        <v>15</v>
      </c>
      <c r="K281" s="158">
        <v>24</v>
      </c>
    </row>
    <row r="282" spans="1:11" ht="15.75" thickBot="1">
      <c r="A282" s="425"/>
      <c r="B282" s="430"/>
      <c r="C282" s="161" t="s">
        <v>24</v>
      </c>
      <c r="D282" s="162">
        <v>13368</v>
      </c>
      <c r="E282" s="163">
        <v>12336</v>
      </c>
      <c r="F282" s="163">
        <v>12701</v>
      </c>
      <c r="G282" s="163">
        <v>11513</v>
      </c>
      <c r="H282" s="163">
        <v>15088</v>
      </c>
      <c r="I282" s="163">
        <v>15579</v>
      </c>
      <c r="J282" s="163">
        <v>14827</v>
      </c>
      <c r="K282" s="164">
        <v>15323</v>
      </c>
    </row>
    <row r="285" spans="1:11">
      <c r="A285" s="357" t="s">
        <v>173</v>
      </c>
      <c r="B285" s="350"/>
      <c r="C285" s="350"/>
      <c r="D285" s="350"/>
      <c r="E285" s="350"/>
      <c r="F285" s="350"/>
      <c r="G285" s="350"/>
      <c r="H285" s="350"/>
      <c r="I285" s="350"/>
    </row>
    <row r="286" spans="1:11" ht="15.75" thickBot="1">
      <c r="A286" s="358" t="s">
        <v>174</v>
      </c>
      <c r="B286" s="350"/>
      <c r="C286" s="350"/>
      <c r="D286" s="350"/>
      <c r="E286" s="350"/>
      <c r="F286" s="350"/>
      <c r="G286" s="350"/>
      <c r="H286" s="350"/>
      <c r="I286" s="350"/>
    </row>
    <row r="287" spans="1:11" ht="15.75" thickBot="1">
      <c r="A287" s="359" t="s">
        <v>22</v>
      </c>
      <c r="B287" s="371" t="s">
        <v>91</v>
      </c>
      <c r="C287" s="314"/>
      <c r="D287" s="368" t="s">
        <v>61</v>
      </c>
      <c r="E287" s="369"/>
      <c r="F287" s="369"/>
      <c r="G287" s="370"/>
      <c r="H287" s="360" t="s">
        <v>24</v>
      </c>
    </row>
    <row r="288" spans="1:11" ht="15.75" thickBot="1">
      <c r="A288" s="348"/>
      <c r="B288" s="372"/>
      <c r="C288" s="312"/>
      <c r="D288" s="291">
        <v>2011</v>
      </c>
      <c r="E288" s="292">
        <v>2012</v>
      </c>
      <c r="F288" s="292">
        <v>2013</v>
      </c>
      <c r="G288" s="292">
        <v>2014</v>
      </c>
      <c r="H288" s="361"/>
    </row>
    <row r="289" spans="1:8" ht="24">
      <c r="A289" s="354" t="s">
        <v>62</v>
      </c>
      <c r="B289" s="356" t="s">
        <v>92</v>
      </c>
      <c r="C289" s="293" t="s">
        <v>175</v>
      </c>
      <c r="D289" s="294">
        <v>3804</v>
      </c>
      <c r="E289" s="295">
        <v>3764</v>
      </c>
      <c r="F289" s="295">
        <v>3356</v>
      </c>
      <c r="G289" s="295">
        <v>2935</v>
      </c>
      <c r="H289" s="296">
        <f>SUM(D289:G289)</f>
        <v>13859</v>
      </c>
    </row>
    <row r="290" spans="1:8">
      <c r="A290" s="347"/>
      <c r="B290" s="350"/>
      <c r="C290" s="297" t="s">
        <v>176</v>
      </c>
      <c r="D290" s="298">
        <v>2135</v>
      </c>
      <c r="E290" s="299">
        <v>2083</v>
      </c>
      <c r="F290" s="299">
        <v>1783</v>
      </c>
      <c r="G290" s="299">
        <v>1652</v>
      </c>
      <c r="H290" s="300">
        <f>SUM(D290:G290)</f>
        <v>7653</v>
      </c>
    </row>
    <row r="291" spans="1:8">
      <c r="A291" s="347"/>
      <c r="B291" s="350"/>
      <c r="C291" s="297" t="s">
        <v>177</v>
      </c>
      <c r="D291" s="298">
        <v>3608</v>
      </c>
      <c r="E291" s="299">
        <v>3478</v>
      </c>
      <c r="F291" s="299">
        <v>3169</v>
      </c>
      <c r="G291" s="299">
        <v>2722</v>
      </c>
      <c r="H291" s="300">
        <f>SUM(D291:G291)</f>
        <v>12977</v>
      </c>
    </row>
    <row r="292" spans="1:8">
      <c r="A292" s="347"/>
      <c r="B292" s="350"/>
      <c r="C292" s="297" t="s">
        <v>178</v>
      </c>
      <c r="D292" s="298">
        <v>7771</v>
      </c>
      <c r="E292" s="299">
        <v>7704</v>
      </c>
      <c r="F292" s="299">
        <v>6957</v>
      </c>
      <c r="G292" s="299">
        <v>6123</v>
      </c>
      <c r="H292" s="300">
        <f>SUM(D292:G292)</f>
        <v>28555</v>
      </c>
    </row>
    <row r="293" spans="1:8">
      <c r="A293" s="347"/>
      <c r="B293" s="350"/>
      <c r="C293" s="297" t="s">
        <v>179</v>
      </c>
      <c r="D293" s="298">
        <v>303</v>
      </c>
      <c r="E293" s="299">
        <v>257</v>
      </c>
      <c r="F293" s="299">
        <v>241</v>
      </c>
      <c r="G293" s="299">
        <v>211</v>
      </c>
      <c r="H293" s="300">
        <v>1012</v>
      </c>
    </row>
    <row r="294" spans="1:8">
      <c r="A294" s="347"/>
      <c r="B294" s="351"/>
      <c r="C294" s="311"/>
      <c r="D294" s="301">
        <v>17621</v>
      </c>
      <c r="E294" s="302">
        <v>17286</v>
      </c>
      <c r="F294" s="302">
        <v>15506</v>
      </c>
      <c r="G294" s="302">
        <v>13643</v>
      </c>
      <c r="H294" s="303">
        <v>64056</v>
      </c>
    </row>
    <row r="295" spans="1:8" ht="24">
      <c r="A295" s="347"/>
      <c r="B295" s="365" t="s">
        <v>93</v>
      </c>
      <c r="C295" s="316" t="s">
        <v>175</v>
      </c>
      <c r="D295" s="317">
        <v>145</v>
      </c>
      <c r="E295" s="318">
        <v>139</v>
      </c>
      <c r="F295" s="318">
        <v>140</v>
      </c>
      <c r="G295" s="318">
        <v>128</v>
      </c>
      <c r="H295" s="319">
        <v>552</v>
      </c>
    </row>
    <row r="296" spans="1:8">
      <c r="A296" s="347"/>
      <c r="B296" s="366"/>
      <c r="C296" s="320" t="s">
        <v>176</v>
      </c>
      <c r="D296" s="321">
        <v>175</v>
      </c>
      <c r="E296" s="322">
        <v>162</v>
      </c>
      <c r="F296" s="322">
        <v>143</v>
      </c>
      <c r="G296" s="322">
        <v>153</v>
      </c>
      <c r="H296" s="323">
        <v>633</v>
      </c>
    </row>
    <row r="297" spans="1:8">
      <c r="A297" s="347"/>
      <c r="B297" s="366"/>
      <c r="C297" s="320" t="s">
        <v>177</v>
      </c>
      <c r="D297" s="321">
        <v>232</v>
      </c>
      <c r="E297" s="322">
        <v>235</v>
      </c>
      <c r="F297" s="322">
        <v>210</v>
      </c>
      <c r="G297" s="322">
        <v>190</v>
      </c>
      <c r="H297" s="323">
        <v>867</v>
      </c>
    </row>
    <row r="298" spans="1:8">
      <c r="A298" s="347"/>
      <c r="B298" s="366"/>
      <c r="C298" s="320" t="s">
        <v>178</v>
      </c>
      <c r="D298" s="321">
        <v>552</v>
      </c>
      <c r="E298" s="322">
        <v>539</v>
      </c>
      <c r="F298" s="322">
        <v>526</v>
      </c>
      <c r="G298" s="322">
        <v>515</v>
      </c>
      <c r="H298" s="323">
        <v>2132</v>
      </c>
    </row>
    <row r="299" spans="1:8">
      <c r="A299" s="347"/>
      <c r="B299" s="366"/>
      <c r="C299" s="320" t="s">
        <v>179</v>
      </c>
      <c r="D299" s="321">
        <v>20</v>
      </c>
      <c r="E299" s="322">
        <v>24</v>
      </c>
      <c r="F299" s="322">
        <v>25</v>
      </c>
      <c r="G299" s="322">
        <v>15</v>
      </c>
      <c r="H299" s="323">
        <v>84</v>
      </c>
    </row>
    <row r="300" spans="1:8">
      <c r="A300" s="347"/>
      <c r="B300" s="367"/>
      <c r="C300" s="324"/>
      <c r="D300" s="325">
        <v>1124</v>
      </c>
      <c r="E300" s="326">
        <v>1099</v>
      </c>
      <c r="F300" s="326">
        <v>1044</v>
      </c>
      <c r="G300" s="326">
        <v>1001</v>
      </c>
      <c r="H300" s="327">
        <v>4268</v>
      </c>
    </row>
    <row r="301" spans="1:8" ht="24">
      <c r="A301" s="347"/>
      <c r="B301" s="349" t="s">
        <v>24</v>
      </c>
      <c r="C301" s="304" t="s">
        <v>175</v>
      </c>
      <c r="D301" s="305">
        <v>3949</v>
      </c>
      <c r="E301" s="306">
        <v>3903</v>
      </c>
      <c r="F301" s="306">
        <v>3496</v>
      </c>
      <c r="G301" s="306">
        <v>3063</v>
      </c>
      <c r="H301" s="307">
        <v>14411</v>
      </c>
    </row>
    <row r="302" spans="1:8">
      <c r="A302" s="347"/>
      <c r="B302" s="350"/>
      <c r="C302" s="297" t="s">
        <v>176</v>
      </c>
      <c r="D302" s="298">
        <v>2310</v>
      </c>
      <c r="E302" s="299">
        <v>2245</v>
      </c>
      <c r="F302" s="299">
        <v>1926</v>
      </c>
      <c r="G302" s="299">
        <v>1805</v>
      </c>
      <c r="H302" s="300">
        <v>8286</v>
      </c>
    </row>
    <row r="303" spans="1:8">
      <c r="A303" s="347"/>
      <c r="B303" s="350"/>
      <c r="C303" s="297" t="s">
        <v>177</v>
      </c>
      <c r="D303" s="298">
        <v>3840</v>
      </c>
      <c r="E303" s="299">
        <v>3713</v>
      </c>
      <c r="F303" s="299">
        <v>3379</v>
      </c>
      <c r="G303" s="299">
        <v>2912</v>
      </c>
      <c r="H303" s="300">
        <v>13844</v>
      </c>
    </row>
    <row r="304" spans="1:8">
      <c r="A304" s="347"/>
      <c r="B304" s="350"/>
      <c r="C304" s="297" t="s">
        <v>178</v>
      </c>
      <c r="D304" s="298">
        <v>8323</v>
      </c>
      <c r="E304" s="299">
        <v>8243</v>
      </c>
      <c r="F304" s="299">
        <v>7483</v>
      </c>
      <c r="G304" s="299">
        <v>6638</v>
      </c>
      <c r="H304" s="300">
        <v>30687</v>
      </c>
    </row>
    <row r="305" spans="1:8">
      <c r="A305" s="347"/>
      <c r="B305" s="350"/>
      <c r="C305" s="297" t="s">
        <v>179</v>
      </c>
      <c r="D305" s="298">
        <v>323</v>
      </c>
      <c r="E305" s="299">
        <v>281</v>
      </c>
      <c r="F305" s="299">
        <v>266</v>
      </c>
      <c r="G305" s="299">
        <v>226</v>
      </c>
      <c r="H305" s="300">
        <v>1096</v>
      </c>
    </row>
    <row r="306" spans="1:8">
      <c r="A306" s="355"/>
      <c r="B306" s="351"/>
      <c r="C306" s="311"/>
      <c r="D306" s="301">
        <v>18745</v>
      </c>
      <c r="E306" s="302">
        <v>18385</v>
      </c>
      <c r="F306" s="302">
        <v>16550</v>
      </c>
      <c r="G306" s="302">
        <v>14644</v>
      </c>
      <c r="H306" s="303">
        <v>68324</v>
      </c>
    </row>
    <row r="307" spans="1:8" ht="24.75" thickBot="1">
      <c r="A307" s="346" t="s">
        <v>68</v>
      </c>
      <c r="B307" s="349" t="s">
        <v>92</v>
      </c>
      <c r="C307" s="304" t="s">
        <v>175</v>
      </c>
      <c r="D307" s="305">
        <v>1974</v>
      </c>
      <c r="E307" s="306">
        <v>1998</v>
      </c>
      <c r="F307" s="306">
        <v>1680</v>
      </c>
      <c r="G307" s="306">
        <v>1431</v>
      </c>
      <c r="H307" s="307">
        <v>7083</v>
      </c>
    </row>
    <row r="308" spans="1:8">
      <c r="A308" s="347"/>
      <c r="B308" s="350"/>
      <c r="C308" s="297" t="s">
        <v>176</v>
      </c>
      <c r="D308" s="298">
        <v>97</v>
      </c>
      <c r="E308" s="299">
        <v>119</v>
      </c>
      <c r="F308" s="299">
        <v>101</v>
      </c>
      <c r="G308" s="299">
        <v>96</v>
      </c>
      <c r="H308" s="300">
        <v>413</v>
      </c>
    </row>
    <row r="309" spans="1:8">
      <c r="A309" s="347"/>
      <c r="B309" s="350"/>
      <c r="C309" s="297" t="s">
        <v>177</v>
      </c>
      <c r="D309" s="298">
        <v>2850</v>
      </c>
      <c r="E309" s="299">
        <v>2864</v>
      </c>
      <c r="F309" s="299">
        <v>2667</v>
      </c>
      <c r="G309" s="299">
        <v>2296</v>
      </c>
      <c r="H309" s="300">
        <v>10677</v>
      </c>
    </row>
    <row r="310" spans="1:8">
      <c r="A310" s="347"/>
      <c r="B310" s="350"/>
      <c r="C310" s="297" t="s">
        <v>178</v>
      </c>
      <c r="D310" s="298">
        <v>9888</v>
      </c>
      <c r="E310" s="299">
        <v>9780</v>
      </c>
      <c r="F310" s="299">
        <v>8808</v>
      </c>
      <c r="G310" s="299">
        <v>7849</v>
      </c>
      <c r="H310" s="300">
        <v>36325</v>
      </c>
    </row>
    <row r="311" spans="1:8">
      <c r="A311" s="347"/>
      <c r="B311" s="350"/>
      <c r="C311" s="297" t="s">
        <v>179</v>
      </c>
      <c r="D311" s="298">
        <v>83</v>
      </c>
      <c r="E311" s="299">
        <v>81</v>
      </c>
      <c r="F311" s="299">
        <v>88</v>
      </c>
      <c r="G311" s="299">
        <v>67</v>
      </c>
      <c r="H311" s="300">
        <v>319</v>
      </c>
    </row>
    <row r="312" spans="1:8">
      <c r="A312" s="347"/>
      <c r="B312" s="351"/>
      <c r="C312" s="311"/>
      <c r="D312" s="301">
        <v>14892</v>
      </c>
      <c r="E312" s="302">
        <v>14842</v>
      </c>
      <c r="F312" s="302">
        <v>13344</v>
      </c>
      <c r="G312" s="302">
        <v>11739</v>
      </c>
      <c r="H312" s="303">
        <v>54817</v>
      </c>
    </row>
    <row r="313" spans="1:8" ht="24">
      <c r="A313" s="347"/>
      <c r="B313" s="365" t="s">
        <v>93</v>
      </c>
      <c r="C313" s="316" t="s">
        <v>175</v>
      </c>
      <c r="D313" s="317">
        <v>68</v>
      </c>
      <c r="E313" s="318">
        <v>44</v>
      </c>
      <c r="F313" s="318">
        <v>50</v>
      </c>
      <c r="G313" s="318">
        <v>46</v>
      </c>
      <c r="H313" s="319">
        <v>208</v>
      </c>
    </row>
    <row r="314" spans="1:8">
      <c r="A314" s="347"/>
      <c r="B314" s="366"/>
      <c r="C314" s="320" t="s">
        <v>176</v>
      </c>
      <c r="D314" s="321">
        <v>1</v>
      </c>
      <c r="E314" s="322">
        <v>1</v>
      </c>
      <c r="F314" s="322">
        <v>4</v>
      </c>
      <c r="G314" s="322">
        <v>1</v>
      </c>
      <c r="H314" s="323">
        <v>7</v>
      </c>
    </row>
    <row r="315" spans="1:8">
      <c r="A315" s="347"/>
      <c r="B315" s="366"/>
      <c r="C315" s="320" t="s">
        <v>177</v>
      </c>
      <c r="D315" s="321">
        <v>93</v>
      </c>
      <c r="E315" s="322">
        <v>115</v>
      </c>
      <c r="F315" s="322">
        <v>100</v>
      </c>
      <c r="G315" s="322">
        <v>98</v>
      </c>
      <c r="H315" s="323">
        <v>406</v>
      </c>
    </row>
    <row r="316" spans="1:8">
      <c r="A316" s="347"/>
      <c r="B316" s="366"/>
      <c r="C316" s="320" t="s">
        <v>178</v>
      </c>
      <c r="D316" s="321">
        <v>476</v>
      </c>
      <c r="E316" s="322">
        <v>537</v>
      </c>
      <c r="F316" s="322">
        <v>448</v>
      </c>
      <c r="G316" s="322">
        <v>470</v>
      </c>
      <c r="H316" s="323">
        <v>1931</v>
      </c>
    </row>
    <row r="317" spans="1:8">
      <c r="A317" s="347"/>
      <c r="B317" s="366"/>
      <c r="C317" s="320" t="s">
        <v>179</v>
      </c>
      <c r="D317" s="321">
        <v>4</v>
      </c>
      <c r="E317" s="322">
        <v>2</v>
      </c>
      <c r="F317" s="322">
        <v>2</v>
      </c>
      <c r="G317" s="322">
        <v>2</v>
      </c>
      <c r="H317" s="323">
        <v>10</v>
      </c>
    </row>
    <row r="318" spans="1:8">
      <c r="A318" s="347"/>
      <c r="B318" s="367"/>
      <c r="C318" s="324"/>
      <c r="D318" s="325">
        <v>642</v>
      </c>
      <c r="E318" s="326">
        <v>699</v>
      </c>
      <c r="F318" s="326">
        <v>604</v>
      </c>
      <c r="G318" s="326">
        <v>617</v>
      </c>
      <c r="H318" s="327">
        <v>2562</v>
      </c>
    </row>
    <row r="319" spans="1:8" ht="24.75" thickBot="1">
      <c r="A319" s="347"/>
      <c r="B319" s="352" t="s">
        <v>24</v>
      </c>
      <c r="C319" s="304" t="s">
        <v>175</v>
      </c>
      <c r="D319" s="305">
        <v>2042</v>
      </c>
      <c r="E319" s="306">
        <v>2042</v>
      </c>
      <c r="F319" s="306">
        <v>1730</v>
      </c>
      <c r="G319" s="306">
        <v>1477</v>
      </c>
      <c r="H319" s="307">
        <v>7291</v>
      </c>
    </row>
    <row r="320" spans="1:8">
      <c r="A320" s="347"/>
      <c r="B320" s="350"/>
      <c r="C320" s="297" t="s">
        <v>176</v>
      </c>
      <c r="D320" s="298">
        <v>98</v>
      </c>
      <c r="E320" s="299">
        <v>120</v>
      </c>
      <c r="F320" s="299">
        <v>105</v>
      </c>
      <c r="G320" s="299">
        <v>97</v>
      </c>
      <c r="H320" s="300">
        <v>420</v>
      </c>
    </row>
    <row r="321" spans="1:13">
      <c r="A321" s="347"/>
      <c r="B321" s="350"/>
      <c r="C321" s="297" t="s">
        <v>177</v>
      </c>
      <c r="D321" s="298">
        <v>2943</v>
      </c>
      <c r="E321" s="299">
        <v>2979</v>
      </c>
      <c r="F321" s="299">
        <v>2767</v>
      </c>
      <c r="G321" s="299">
        <v>2394</v>
      </c>
      <c r="H321" s="300">
        <v>11083</v>
      </c>
    </row>
    <row r="322" spans="1:13">
      <c r="A322" s="347"/>
      <c r="B322" s="350"/>
      <c r="C322" s="297" t="s">
        <v>178</v>
      </c>
      <c r="D322" s="298">
        <v>10364</v>
      </c>
      <c r="E322" s="299">
        <v>10317</v>
      </c>
      <c r="F322" s="299">
        <v>9256</v>
      </c>
      <c r="G322" s="299">
        <v>8319</v>
      </c>
      <c r="H322" s="300">
        <v>38256</v>
      </c>
    </row>
    <row r="323" spans="1:13">
      <c r="A323" s="347"/>
      <c r="B323" s="350"/>
      <c r="C323" s="297" t="s">
        <v>179</v>
      </c>
      <c r="D323" s="298">
        <v>87</v>
      </c>
      <c r="E323" s="299">
        <v>83</v>
      </c>
      <c r="F323" s="299">
        <v>90</v>
      </c>
      <c r="G323" s="299">
        <v>69</v>
      </c>
      <c r="H323" s="300">
        <v>329</v>
      </c>
    </row>
    <row r="324" spans="1:13" ht="15.75" thickBot="1">
      <c r="A324" s="348"/>
      <c r="B324" s="353"/>
      <c r="C324" s="312"/>
      <c r="D324" s="308">
        <v>15534</v>
      </c>
      <c r="E324" s="309">
        <v>15541</v>
      </c>
      <c r="F324" s="309">
        <v>13948</v>
      </c>
      <c r="G324" s="309">
        <v>12356</v>
      </c>
      <c r="H324" s="310">
        <v>57379</v>
      </c>
    </row>
    <row r="327" spans="1:13">
      <c r="A327" s="357" t="s">
        <v>127</v>
      </c>
      <c r="B327" s="350"/>
      <c r="C327" s="350"/>
      <c r="D327" s="350"/>
      <c r="E327" s="350"/>
      <c r="F327" s="350"/>
      <c r="G327" s="350"/>
      <c r="H327" s="350"/>
      <c r="I327" s="350"/>
      <c r="J327" s="350"/>
      <c r="K327" s="350"/>
      <c r="L327" s="350"/>
      <c r="M327" s="350"/>
    </row>
    <row r="328" spans="1:13" ht="15.75" thickBot="1">
      <c r="A328" s="358" t="s">
        <v>174</v>
      </c>
      <c r="B328" s="350"/>
      <c r="C328" s="350"/>
      <c r="D328" s="350"/>
      <c r="E328" s="350"/>
      <c r="F328" s="350"/>
      <c r="G328" s="350"/>
      <c r="H328" s="350"/>
      <c r="I328" s="350"/>
      <c r="J328" s="350"/>
      <c r="K328" s="350"/>
      <c r="L328" s="350"/>
      <c r="M328" s="350"/>
    </row>
    <row r="329" spans="1:13" ht="15.75" thickBot="1">
      <c r="A329" s="359" t="s">
        <v>22</v>
      </c>
      <c r="B329" s="313" t="s">
        <v>91</v>
      </c>
      <c r="C329" s="314"/>
      <c r="D329" s="362" t="s">
        <v>61</v>
      </c>
      <c r="E329" s="363"/>
      <c r="F329" s="363"/>
      <c r="G329" s="364"/>
      <c r="H329" s="360" t="s">
        <v>24</v>
      </c>
    </row>
    <row r="330" spans="1:13" ht="15.75" thickBot="1">
      <c r="A330" s="348"/>
      <c r="B330" s="315"/>
      <c r="C330" s="312"/>
      <c r="D330" s="291">
        <v>2011</v>
      </c>
      <c r="E330" s="292">
        <v>2012</v>
      </c>
      <c r="F330" s="292">
        <v>2013</v>
      </c>
      <c r="G330" s="292">
        <v>2014</v>
      </c>
      <c r="H330" s="361"/>
    </row>
    <row r="331" spans="1:13">
      <c r="A331" s="354" t="s">
        <v>62</v>
      </c>
      <c r="B331" s="356" t="s">
        <v>92</v>
      </c>
      <c r="C331" s="293" t="s">
        <v>108</v>
      </c>
      <c r="D331" s="295">
        <v>11308</v>
      </c>
      <c r="E331" s="295">
        <v>11139</v>
      </c>
      <c r="F331" s="295">
        <v>9896</v>
      </c>
      <c r="G331" s="295">
        <v>8649</v>
      </c>
      <c r="H331" s="296">
        <f>SUM(D331:G331)</f>
        <v>40992</v>
      </c>
    </row>
    <row r="332" spans="1:13">
      <c r="A332" s="347"/>
      <c r="B332" s="350"/>
      <c r="C332" s="297" t="s">
        <v>109</v>
      </c>
      <c r="D332" s="299">
        <v>1757</v>
      </c>
      <c r="E332" s="299">
        <v>1657</v>
      </c>
      <c r="F332" s="299">
        <v>1493</v>
      </c>
      <c r="G332" s="299">
        <v>1349</v>
      </c>
      <c r="H332" s="300">
        <f>SUM(D332:G332)</f>
        <v>6256</v>
      </c>
    </row>
    <row r="333" spans="1:13">
      <c r="A333" s="347"/>
      <c r="B333" s="350"/>
      <c r="C333" s="297" t="s">
        <v>110</v>
      </c>
      <c r="D333" s="299">
        <v>2</v>
      </c>
      <c r="E333" s="299">
        <v>3</v>
      </c>
      <c r="F333" s="299">
        <v>2</v>
      </c>
      <c r="G333" s="299">
        <v>5</v>
      </c>
      <c r="H333" s="300">
        <f t="shared" ref="H333:H371" si="0">SUM(D333:G333)</f>
        <v>12</v>
      </c>
    </row>
    <row r="334" spans="1:13">
      <c r="A334" s="347"/>
      <c r="B334" s="350"/>
      <c r="C334" s="297" t="s">
        <v>111</v>
      </c>
      <c r="D334" s="299">
        <v>2802</v>
      </c>
      <c r="E334" s="299">
        <v>2741</v>
      </c>
      <c r="F334" s="299">
        <v>2515</v>
      </c>
      <c r="G334" s="299">
        <v>2194</v>
      </c>
      <c r="H334" s="300">
        <f t="shared" si="0"/>
        <v>10252</v>
      </c>
    </row>
    <row r="335" spans="1:13">
      <c r="A335" s="347"/>
      <c r="B335" s="350"/>
      <c r="C335" s="297" t="s">
        <v>112</v>
      </c>
      <c r="D335" s="299">
        <v>42</v>
      </c>
      <c r="E335" s="299">
        <v>48</v>
      </c>
      <c r="F335" s="299">
        <v>40</v>
      </c>
      <c r="G335" s="299">
        <v>37</v>
      </c>
      <c r="H335" s="300">
        <f t="shared" si="0"/>
        <v>167</v>
      </c>
    </row>
    <row r="336" spans="1:13">
      <c r="A336" s="347"/>
      <c r="B336" s="350"/>
      <c r="C336" s="297" t="s">
        <v>113</v>
      </c>
      <c r="D336" s="299">
        <v>1710</v>
      </c>
      <c r="E336" s="299">
        <v>1698</v>
      </c>
      <c r="F336" s="299">
        <v>1560</v>
      </c>
      <c r="G336" s="299">
        <v>1409</v>
      </c>
      <c r="H336" s="300">
        <f t="shared" si="0"/>
        <v>6377</v>
      </c>
    </row>
    <row r="337" spans="1:8">
      <c r="A337" s="347"/>
      <c r="B337" s="351"/>
      <c r="C337" s="311"/>
      <c r="D337" s="302">
        <v>17621</v>
      </c>
      <c r="E337" s="302">
        <v>17286</v>
      </c>
      <c r="F337" s="302">
        <v>15506</v>
      </c>
      <c r="G337" s="302">
        <v>13643</v>
      </c>
      <c r="H337" s="328">
        <f t="shared" si="0"/>
        <v>64056</v>
      </c>
    </row>
    <row r="338" spans="1:8">
      <c r="A338" s="347"/>
      <c r="B338" s="349" t="s">
        <v>93</v>
      </c>
      <c r="C338" s="304" t="s">
        <v>108</v>
      </c>
      <c r="D338" s="306">
        <v>378</v>
      </c>
      <c r="E338" s="306">
        <v>364</v>
      </c>
      <c r="F338" s="306">
        <v>358</v>
      </c>
      <c r="G338" s="306">
        <v>355</v>
      </c>
      <c r="H338" s="300">
        <f t="shared" si="0"/>
        <v>1455</v>
      </c>
    </row>
    <row r="339" spans="1:8">
      <c r="A339" s="347"/>
      <c r="B339" s="350"/>
      <c r="C339" s="297" t="s">
        <v>109</v>
      </c>
      <c r="D339" s="299">
        <v>101</v>
      </c>
      <c r="E339" s="299">
        <v>102</v>
      </c>
      <c r="F339" s="299">
        <v>99</v>
      </c>
      <c r="G339" s="299">
        <v>96</v>
      </c>
      <c r="H339" s="300">
        <f t="shared" si="0"/>
        <v>398</v>
      </c>
    </row>
    <row r="340" spans="1:8">
      <c r="A340" s="347"/>
      <c r="B340" s="350"/>
      <c r="C340" s="297" t="s">
        <v>111</v>
      </c>
      <c r="D340" s="299">
        <v>402</v>
      </c>
      <c r="E340" s="299">
        <v>369</v>
      </c>
      <c r="F340" s="299">
        <v>352</v>
      </c>
      <c r="G340" s="299">
        <v>328</v>
      </c>
      <c r="H340" s="300">
        <f t="shared" si="0"/>
        <v>1451</v>
      </c>
    </row>
    <row r="341" spans="1:8">
      <c r="A341" s="347"/>
      <c r="B341" s="350"/>
      <c r="C341" s="320" t="s">
        <v>112</v>
      </c>
      <c r="D341" s="322">
        <v>10</v>
      </c>
      <c r="E341" s="322">
        <v>11</v>
      </c>
      <c r="F341" s="322">
        <v>7</v>
      </c>
      <c r="G341" s="322">
        <v>4</v>
      </c>
      <c r="H341" s="323">
        <f t="shared" si="0"/>
        <v>32</v>
      </c>
    </row>
    <row r="342" spans="1:8">
      <c r="A342" s="347"/>
      <c r="B342" s="350"/>
      <c r="C342" s="297" t="s">
        <v>113</v>
      </c>
      <c r="D342" s="299">
        <v>233</v>
      </c>
      <c r="E342" s="299">
        <v>253</v>
      </c>
      <c r="F342" s="299">
        <v>228</v>
      </c>
      <c r="G342" s="299">
        <v>218</v>
      </c>
      <c r="H342" s="300">
        <f t="shared" si="0"/>
        <v>932</v>
      </c>
    </row>
    <row r="343" spans="1:8">
      <c r="A343" s="347"/>
      <c r="B343" s="351"/>
      <c r="C343" s="311"/>
      <c r="D343" s="302">
        <v>1124</v>
      </c>
      <c r="E343" s="302">
        <v>1099</v>
      </c>
      <c r="F343" s="302">
        <v>1044</v>
      </c>
      <c r="G343" s="302">
        <v>1001</v>
      </c>
      <c r="H343" s="328">
        <f t="shared" si="0"/>
        <v>4268</v>
      </c>
    </row>
    <row r="344" spans="1:8">
      <c r="A344" s="347"/>
      <c r="B344" s="349" t="s">
        <v>24</v>
      </c>
      <c r="C344" s="304" t="s">
        <v>108</v>
      </c>
      <c r="D344" s="306">
        <v>11686</v>
      </c>
      <c r="E344" s="306">
        <v>11503</v>
      </c>
      <c r="F344" s="306">
        <v>10254</v>
      </c>
      <c r="G344" s="306">
        <v>9004</v>
      </c>
      <c r="H344" s="300">
        <f t="shared" si="0"/>
        <v>42447</v>
      </c>
    </row>
    <row r="345" spans="1:8">
      <c r="A345" s="347"/>
      <c r="B345" s="350"/>
      <c r="C345" s="297" t="s">
        <v>109</v>
      </c>
      <c r="D345" s="299">
        <v>1858</v>
      </c>
      <c r="E345" s="299">
        <v>1759</v>
      </c>
      <c r="F345" s="299">
        <v>1592</v>
      </c>
      <c r="G345" s="299">
        <v>1445</v>
      </c>
      <c r="H345" s="300">
        <f t="shared" si="0"/>
        <v>6654</v>
      </c>
    </row>
    <row r="346" spans="1:8">
      <c r="A346" s="347"/>
      <c r="B346" s="350"/>
      <c r="C346" s="297" t="s">
        <v>110</v>
      </c>
      <c r="D346" s="299">
        <v>2</v>
      </c>
      <c r="E346" s="299">
        <v>3</v>
      </c>
      <c r="F346" s="299">
        <v>2</v>
      </c>
      <c r="G346" s="299">
        <v>5</v>
      </c>
      <c r="H346" s="300">
        <f t="shared" si="0"/>
        <v>12</v>
      </c>
    </row>
    <row r="347" spans="1:8">
      <c r="A347" s="347"/>
      <c r="B347" s="350"/>
      <c r="C347" s="297" t="s">
        <v>111</v>
      </c>
      <c r="D347" s="299">
        <v>3204</v>
      </c>
      <c r="E347" s="299">
        <v>3110</v>
      </c>
      <c r="F347" s="299">
        <v>2867</v>
      </c>
      <c r="G347" s="299">
        <v>2522</v>
      </c>
      <c r="H347" s="300">
        <f t="shared" si="0"/>
        <v>11703</v>
      </c>
    </row>
    <row r="348" spans="1:8">
      <c r="A348" s="347"/>
      <c r="B348" s="350"/>
      <c r="C348" s="320" t="s">
        <v>112</v>
      </c>
      <c r="D348" s="322">
        <v>52</v>
      </c>
      <c r="E348" s="322">
        <v>59</v>
      </c>
      <c r="F348" s="322">
        <v>47</v>
      </c>
      <c r="G348" s="322">
        <v>41</v>
      </c>
      <c r="H348" s="323">
        <f t="shared" si="0"/>
        <v>199</v>
      </c>
    </row>
    <row r="349" spans="1:8">
      <c r="A349" s="347"/>
      <c r="B349" s="350"/>
      <c r="C349" s="297" t="s">
        <v>113</v>
      </c>
      <c r="D349" s="299">
        <v>1943</v>
      </c>
      <c r="E349" s="299">
        <v>1951</v>
      </c>
      <c r="F349" s="299">
        <v>1788</v>
      </c>
      <c r="G349" s="299">
        <v>1627</v>
      </c>
      <c r="H349" s="300">
        <f t="shared" si="0"/>
        <v>7309</v>
      </c>
    </row>
    <row r="350" spans="1:8">
      <c r="A350" s="355"/>
      <c r="B350" s="351"/>
      <c r="C350" s="311"/>
      <c r="D350" s="302">
        <v>18745</v>
      </c>
      <c r="E350" s="302">
        <v>18385</v>
      </c>
      <c r="F350" s="302">
        <v>16550</v>
      </c>
      <c r="G350" s="302">
        <v>14644</v>
      </c>
      <c r="H350" s="328">
        <f>SUM(D350:G350)</f>
        <v>68324</v>
      </c>
    </row>
    <row r="351" spans="1:8" ht="15.75" thickBot="1">
      <c r="A351" s="346" t="s">
        <v>68</v>
      </c>
      <c r="B351" s="349" t="s">
        <v>92</v>
      </c>
      <c r="C351" s="304" t="s">
        <v>108</v>
      </c>
      <c r="D351" s="306">
        <v>8443</v>
      </c>
      <c r="E351" s="306">
        <v>8337</v>
      </c>
      <c r="F351" s="306">
        <v>7704</v>
      </c>
      <c r="G351" s="306">
        <v>6663</v>
      </c>
      <c r="H351" s="300">
        <f t="shared" si="0"/>
        <v>31147</v>
      </c>
    </row>
    <row r="352" spans="1:8">
      <c r="A352" s="347"/>
      <c r="B352" s="350"/>
      <c r="C352" s="297" t="s">
        <v>109</v>
      </c>
      <c r="D352" s="299">
        <v>2168</v>
      </c>
      <c r="E352" s="299">
        <v>2193</v>
      </c>
      <c r="F352" s="299">
        <v>1939</v>
      </c>
      <c r="G352" s="299">
        <v>1815</v>
      </c>
      <c r="H352" s="300">
        <f t="shared" si="0"/>
        <v>8115</v>
      </c>
    </row>
    <row r="353" spans="1:8">
      <c r="A353" s="347"/>
      <c r="B353" s="350"/>
      <c r="C353" s="297" t="s">
        <v>110</v>
      </c>
      <c r="D353" s="299">
        <v>3</v>
      </c>
      <c r="E353" s="299">
        <v>3</v>
      </c>
      <c r="F353" s="299">
        <v>2</v>
      </c>
      <c r="G353" s="299">
        <v>2</v>
      </c>
      <c r="H353" s="300">
        <f t="shared" si="0"/>
        <v>10</v>
      </c>
    </row>
    <row r="354" spans="1:8">
      <c r="A354" s="347"/>
      <c r="B354" s="350"/>
      <c r="C354" s="297" t="s">
        <v>111</v>
      </c>
      <c r="D354" s="299">
        <v>1456</v>
      </c>
      <c r="E354" s="299">
        <v>1484</v>
      </c>
      <c r="F354" s="299">
        <v>1252</v>
      </c>
      <c r="G354" s="299">
        <v>1139</v>
      </c>
      <c r="H354" s="300">
        <f t="shared" si="0"/>
        <v>5331</v>
      </c>
    </row>
    <row r="355" spans="1:8">
      <c r="A355" s="347"/>
      <c r="B355" s="350"/>
      <c r="C355" s="297" t="s">
        <v>112</v>
      </c>
      <c r="D355" s="299">
        <v>1685</v>
      </c>
      <c r="E355" s="299">
        <v>1582</v>
      </c>
      <c r="F355" s="299">
        <v>1349</v>
      </c>
      <c r="G355" s="299">
        <v>1135</v>
      </c>
      <c r="H355" s="300">
        <f t="shared" si="0"/>
        <v>5751</v>
      </c>
    </row>
    <row r="356" spans="1:8">
      <c r="A356" s="347"/>
      <c r="B356" s="350"/>
      <c r="C356" s="297" t="s">
        <v>113</v>
      </c>
      <c r="D356" s="299">
        <v>1137</v>
      </c>
      <c r="E356" s="299">
        <v>1243</v>
      </c>
      <c r="F356" s="299">
        <v>1098</v>
      </c>
      <c r="G356" s="299">
        <v>985</v>
      </c>
      <c r="H356" s="300">
        <f t="shared" si="0"/>
        <v>4463</v>
      </c>
    </row>
    <row r="357" spans="1:8">
      <c r="A357" s="347"/>
      <c r="B357" s="351"/>
      <c r="C357" s="311"/>
      <c r="D357" s="302">
        <v>14892</v>
      </c>
      <c r="E357" s="302">
        <v>14842</v>
      </c>
      <c r="F357" s="302">
        <v>13344</v>
      </c>
      <c r="G357" s="302">
        <v>11739</v>
      </c>
      <c r="H357" s="328">
        <f t="shared" si="0"/>
        <v>54817</v>
      </c>
    </row>
    <row r="358" spans="1:8">
      <c r="A358" s="347"/>
      <c r="B358" s="349" t="s">
        <v>93</v>
      </c>
      <c r="C358" s="304" t="s">
        <v>108</v>
      </c>
      <c r="D358" s="306">
        <v>132</v>
      </c>
      <c r="E358" s="306">
        <v>124</v>
      </c>
      <c r="F358" s="306">
        <v>136</v>
      </c>
      <c r="G358" s="306">
        <v>138</v>
      </c>
      <c r="H358" s="300">
        <f t="shared" si="0"/>
        <v>530</v>
      </c>
    </row>
    <row r="359" spans="1:8">
      <c r="A359" s="347"/>
      <c r="B359" s="350"/>
      <c r="C359" s="297" t="s">
        <v>109</v>
      </c>
      <c r="D359" s="299">
        <v>86</v>
      </c>
      <c r="E359" s="299">
        <v>110</v>
      </c>
      <c r="F359" s="299">
        <v>106</v>
      </c>
      <c r="G359" s="299">
        <v>104</v>
      </c>
      <c r="H359" s="300">
        <f t="shared" si="0"/>
        <v>406</v>
      </c>
    </row>
    <row r="360" spans="1:8">
      <c r="A360" s="347"/>
      <c r="B360" s="350"/>
      <c r="C360" s="297" t="s">
        <v>110</v>
      </c>
      <c r="D360" s="299">
        <v>0</v>
      </c>
      <c r="E360" s="299">
        <v>0</v>
      </c>
      <c r="F360" s="299">
        <v>0</v>
      </c>
      <c r="G360" s="299">
        <v>0</v>
      </c>
      <c r="H360" s="300">
        <f t="shared" si="0"/>
        <v>0</v>
      </c>
    </row>
    <row r="361" spans="1:8">
      <c r="A361" s="347"/>
      <c r="B361" s="350"/>
      <c r="C361" s="329" t="s">
        <v>111</v>
      </c>
      <c r="D361" s="330">
        <v>182</v>
      </c>
      <c r="E361" s="330">
        <v>165</v>
      </c>
      <c r="F361" s="330">
        <v>139</v>
      </c>
      <c r="G361" s="330">
        <v>153</v>
      </c>
      <c r="H361" s="331">
        <f t="shared" si="0"/>
        <v>639</v>
      </c>
    </row>
    <row r="362" spans="1:8">
      <c r="A362" s="347"/>
      <c r="B362" s="350"/>
      <c r="C362" s="320" t="s">
        <v>112</v>
      </c>
      <c r="D362" s="322">
        <v>153</v>
      </c>
      <c r="E362" s="322">
        <v>182</v>
      </c>
      <c r="F362" s="322">
        <v>142</v>
      </c>
      <c r="G362" s="322">
        <v>155</v>
      </c>
      <c r="H362" s="323">
        <f t="shared" si="0"/>
        <v>632</v>
      </c>
    </row>
    <row r="363" spans="1:8">
      <c r="A363" s="347"/>
      <c r="B363" s="350"/>
      <c r="C363" s="297" t="s">
        <v>113</v>
      </c>
      <c r="D363" s="299">
        <v>89</v>
      </c>
      <c r="E363" s="299">
        <v>118</v>
      </c>
      <c r="F363" s="299">
        <v>81</v>
      </c>
      <c r="G363" s="299">
        <v>67</v>
      </c>
      <c r="H363" s="300">
        <f t="shared" si="0"/>
        <v>355</v>
      </c>
    </row>
    <row r="364" spans="1:8">
      <c r="A364" s="347"/>
      <c r="B364" s="351"/>
      <c r="C364" s="311"/>
      <c r="D364" s="302">
        <v>642</v>
      </c>
      <c r="E364" s="302">
        <v>699</v>
      </c>
      <c r="F364" s="302">
        <v>604</v>
      </c>
      <c r="G364" s="302">
        <v>617</v>
      </c>
      <c r="H364" s="328">
        <f t="shared" si="0"/>
        <v>2562</v>
      </c>
    </row>
    <row r="365" spans="1:8" ht="15.75" thickBot="1">
      <c r="A365" s="347"/>
      <c r="B365" s="352" t="s">
        <v>24</v>
      </c>
      <c r="C365" s="304" t="s">
        <v>108</v>
      </c>
      <c r="D365" s="306">
        <v>8575</v>
      </c>
      <c r="E365" s="306">
        <v>8461</v>
      </c>
      <c r="F365" s="306">
        <v>7840</v>
      </c>
      <c r="G365" s="306">
        <v>6801</v>
      </c>
      <c r="H365" s="300">
        <f t="shared" si="0"/>
        <v>31677</v>
      </c>
    </row>
    <row r="366" spans="1:8">
      <c r="A366" s="347"/>
      <c r="B366" s="350"/>
      <c r="C366" s="297" t="s">
        <v>109</v>
      </c>
      <c r="D366" s="299">
        <v>2254</v>
      </c>
      <c r="E366" s="299">
        <v>2303</v>
      </c>
      <c r="F366" s="299">
        <v>2045</v>
      </c>
      <c r="G366" s="299">
        <v>1919</v>
      </c>
      <c r="H366" s="300">
        <f t="shared" si="0"/>
        <v>8521</v>
      </c>
    </row>
    <row r="367" spans="1:8">
      <c r="A367" s="347"/>
      <c r="B367" s="350"/>
      <c r="C367" s="297" t="s">
        <v>110</v>
      </c>
      <c r="D367" s="299">
        <v>3</v>
      </c>
      <c r="E367" s="299">
        <v>3</v>
      </c>
      <c r="F367" s="299">
        <v>2</v>
      </c>
      <c r="G367" s="299">
        <v>2</v>
      </c>
      <c r="H367" s="300">
        <f t="shared" si="0"/>
        <v>10</v>
      </c>
    </row>
    <row r="368" spans="1:8">
      <c r="A368" s="347"/>
      <c r="B368" s="350"/>
      <c r="C368" s="297" t="s">
        <v>111</v>
      </c>
      <c r="D368" s="299">
        <v>1638</v>
      </c>
      <c r="E368" s="299">
        <v>1649</v>
      </c>
      <c r="F368" s="299">
        <v>1391</v>
      </c>
      <c r="G368" s="299">
        <v>1292</v>
      </c>
      <c r="H368" s="300">
        <f t="shared" si="0"/>
        <v>5970</v>
      </c>
    </row>
    <row r="369" spans="1:8">
      <c r="A369" s="347"/>
      <c r="B369" s="350"/>
      <c r="C369" s="320" t="s">
        <v>112</v>
      </c>
      <c r="D369" s="322">
        <v>1838</v>
      </c>
      <c r="E369" s="322">
        <v>1764</v>
      </c>
      <c r="F369" s="322">
        <v>1491</v>
      </c>
      <c r="G369" s="322">
        <v>1290</v>
      </c>
      <c r="H369" s="323">
        <f t="shared" si="0"/>
        <v>6383</v>
      </c>
    </row>
    <row r="370" spans="1:8">
      <c r="A370" s="347"/>
      <c r="B370" s="350"/>
      <c r="C370" s="297" t="s">
        <v>113</v>
      </c>
      <c r="D370" s="299">
        <v>1226</v>
      </c>
      <c r="E370" s="299">
        <v>1361</v>
      </c>
      <c r="F370" s="299">
        <v>1179</v>
      </c>
      <c r="G370" s="299">
        <v>1052</v>
      </c>
      <c r="H370" s="300">
        <f t="shared" si="0"/>
        <v>4818</v>
      </c>
    </row>
    <row r="371" spans="1:8" ht="15.75" thickBot="1">
      <c r="A371" s="348"/>
      <c r="B371" s="353"/>
      <c r="C371" s="312"/>
      <c r="D371" s="309">
        <v>15534</v>
      </c>
      <c r="E371" s="309">
        <v>15541</v>
      </c>
      <c r="F371" s="309">
        <v>13948</v>
      </c>
      <c r="G371" s="309">
        <v>12356</v>
      </c>
      <c r="H371" s="328">
        <f t="shared" si="0"/>
        <v>57379</v>
      </c>
    </row>
  </sheetData>
  <mergeCells count="100">
    <mergeCell ref="A257:A282"/>
    <mergeCell ref="B257:B265"/>
    <mergeCell ref="B266:B273"/>
    <mergeCell ref="B274:B282"/>
    <mergeCell ref="A229:A230"/>
    <mergeCell ref="A231:A256"/>
    <mergeCell ref="B231:B239"/>
    <mergeCell ref="B240:B247"/>
    <mergeCell ref="B248:B256"/>
    <mergeCell ref="A228:K228"/>
    <mergeCell ref="A147:A185"/>
    <mergeCell ref="B147:B159"/>
    <mergeCell ref="B160:B172"/>
    <mergeCell ref="B173:B185"/>
    <mergeCell ref="A186:A224"/>
    <mergeCell ref="B186:B198"/>
    <mergeCell ref="B199:B211"/>
    <mergeCell ref="B212:B224"/>
    <mergeCell ref="D145:K145"/>
    <mergeCell ref="A76:K76"/>
    <mergeCell ref="A77:A78"/>
    <mergeCell ref="D77:K77"/>
    <mergeCell ref="A79:A87"/>
    <mergeCell ref="B79:B81"/>
    <mergeCell ref="B82:B84"/>
    <mergeCell ref="B85:B87"/>
    <mergeCell ref="A88:A96"/>
    <mergeCell ref="B88:B90"/>
    <mergeCell ref="B91:B93"/>
    <mergeCell ref="B94:B96"/>
    <mergeCell ref="A98:K98"/>
    <mergeCell ref="D99:K99"/>
    <mergeCell ref="A145:A146"/>
    <mergeCell ref="A122:A142"/>
    <mergeCell ref="A144:L144"/>
    <mergeCell ref="B122:B128"/>
    <mergeCell ref="B129:B135"/>
    <mergeCell ref="B136:B142"/>
    <mergeCell ref="A99:A100"/>
    <mergeCell ref="A101:A121"/>
    <mergeCell ref="B101:B107"/>
    <mergeCell ref="B108:B114"/>
    <mergeCell ref="B115:B121"/>
    <mergeCell ref="A66:A68"/>
    <mergeCell ref="A69:A71"/>
    <mergeCell ref="A53:D53"/>
    <mergeCell ref="A55:A57"/>
    <mergeCell ref="A58:A60"/>
    <mergeCell ref="A64:D64"/>
    <mergeCell ref="A44:A49"/>
    <mergeCell ref="B44:B48"/>
    <mergeCell ref="B49:C49"/>
    <mergeCell ref="D30:E30"/>
    <mergeCell ref="A29:E29"/>
    <mergeCell ref="A32:A37"/>
    <mergeCell ref="B32:B36"/>
    <mergeCell ref="B37:C37"/>
    <mergeCell ref="A38:A43"/>
    <mergeCell ref="B38:B42"/>
    <mergeCell ref="B43:C43"/>
    <mergeCell ref="A30:C31"/>
    <mergeCell ref="B25:C25"/>
    <mergeCell ref="A2:E2"/>
    <mergeCell ref="D3:E3"/>
    <mergeCell ref="A3:C4"/>
    <mergeCell ref="A5:A11"/>
    <mergeCell ref="B5:B10"/>
    <mergeCell ref="B11:C11"/>
    <mergeCell ref="A12:A18"/>
    <mergeCell ref="B12:B17"/>
    <mergeCell ref="B18:C18"/>
    <mergeCell ref="A19:A25"/>
    <mergeCell ref="B19:B24"/>
    <mergeCell ref="A285:I285"/>
    <mergeCell ref="A286:I286"/>
    <mergeCell ref="A287:A288"/>
    <mergeCell ref="D287:G287"/>
    <mergeCell ref="H287:H288"/>
    <mergeCell ref="B287:B288"/>
    <mergeCell ref="A307:A324"/>
    <mergeCell ref="B307:B312"/>
    <mergeCell ref="B313:B318"/>
    <mergeCell ref="B319:B324"/>
    <mergeCell ref="A289:A306"/>
    <mergeCell ref="B289:B294"/>
    <mergeCell ref="B295:B300"/>
    <mergeCell ref="B301:B306"/>
    <mergeCell ref="A327:M327"/>
    <mergeCell ref="A328:M328"/>
    <mergeCell ref="A329:A330"/>
    <mergeCell ref="H329:H330"/>
    <mergeCell ref="D329:G329"/>
    <mergeCell ref="A351:A371"/>
    <mergeCell ref="B351:B357"/>
    <mergeCell ref="B358:B364"/>
    <mergeCell ref="B365:B371"/>
    <mergeCell ref="A331:A350"/>
    <mergeCell ref="B331:B337"/>
    <mergeCell ref="B338:B343"/>
    <mergeCell ref="B344:B35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80" zoomScaleNormal="80" workbookViewId="0">
      <selection activeCell="E10" sqref="E10"/>
    </sheetView>
  </sheetViews>
  <sheetFormatPr defaultRowHeight="15"/>
  <cols>
    <col min="1" max="8" width="9.140625" style="1"/>
    <col min="9" max="10" width="4.85546875" style="1" customWidth="1"/>
    <col min="11" max="16384" width="9.140625" style="1"/>
  </cols>
  <sheetData>
    <row r="1" spans="1:20">
      <c r="A1" s="2" t="s">
        <v>0</v>
      </c>
    </row>
    <row r="2" spans="1:20">
      <c r="A2" s="14" t="s">
        <v>1</v>
      </c>
      <c r="B2" s="14"/>
      <c r="C2" s="14"/>
      <c r="D2" s="14"/>
      <c r="E2" s="14"/>
      <c r="F2" s="14"/>
      <c r="K2" s="14" t="s">
        <v>71</v>
      </c>
      <c r="L2" s="14"/>
      <c r="M2" s="14"/>
      <c r="N2" s="14"/>
      <c r="O2" s="14"/>
      <c r="P2" s="14"/>
    </row>
    <row r="3" spans="1:20">
      <c r="A3" s="436" t="s">
        <v>2</v>
      </c>
      <c r="B3" s="436"/>
      <c r="C3" s="438" t="s">
        <v>3</v>
      </c>
      <c r="D3" s="438"/>
      <c r="E3" s="438" t="s">
        <v>4</v>
      </c>
      <c r="F3" s="438"/>
      <c r="G3" s="438" t="s">
        <v>5</v>
      </c>
      <c r="H3" s="438"/>
      <c r="I3" s="15"/>
      <c r="K3" s="436" t="s">
        <v>2</v>
      </c>
      <c r="L3" s="436"/>
      <c r="M3" s="438" t="s">
        <v>3</v>
      </c>
      <c r="N3" s="438"/>
      <c r="O3" s="438" t="s">
        <v>4</v>
      </c>
      <c r="P3" s="438"/>
      <c r="Q3" s="438" t="s">
        <v>5</v>
      </c>
      <c r="R3" s="438"/>
    </row>
    <row r="4" spans="1:20">
      <c r="A4" s="437"/>
      <c r="B4" s="437"/>
      <c r="C4" s="16">
        <v>1993</v>
      </c>
      <c r="D4" s="16">
        <v>2014</v>
      </c>
      <c r="E4" s="16">
        <v>1993</v>
      </c>
      <c r="F4" s="16">
        <v>2014</v>
      </c>
      <c r="G4" s="16">
        <v>1993</v>
      </c>
      <c r="H4" s="16">
        <v>2014</v>
      </c>
      <c r="I4" s="15"/>
      <c r="K4" s="437"/>
      <c r="L4" s="437"/>
      <c r="M4" s="16">
        <v>1993</v>
      </c>
      <c r="N4" s="16">
        <v>2014</v>
      </c>
      <c r="O4" s="16">
        <v>1993</v>
      </c>
      <c r="P4" s="16">
        <v>2014</v>
      </c>
      <c r="Q4" s="16">
        <v>1993</v>
      </c>
      <c r="R4" s="16">
        <v>2014</v>
      </c>
    </row>
    <row r="5" spans="1:20">
      <c r="A5" s="15" t="s">
        <v>6</v>
      </c>
      <c r="B5" s="15"/>
      <c r="C5" s="15">
        <f t="shared" ref="C5:C10" si="0">ROUND($M5*$M$12,0)</f>
        <v>592</v>
      </c>
      <c r="D5" s="15">
        <f>ROUND($N5*$N$12,0)</f>
        <v>407</v>
      </c>
      <c r="E5" s="15">
        <f>ROUND($O5*$O$12,0)+1</f>
        <v>303</v>
      </c>
      <c r="F5" s="15">
        <f t="shared" ref="F5:F10" si="1">ROUND($P5*$P$12,0)</f>
        <v>207</v>
      </c>
      <c r="G5" s="15">
        <f t="shared" ref="G5:G10" si="2">ROUND($Q5*$Q$12,0)</f>
        <v>289</v>
      </c>
      <c r="H5" s="15">
        <f t="shared" ref="H5:H10" si="3">ROUND($R5*$R$12,0)</f>
        <v>200</v>
      </c>
      <c r="I5" s="15"/>
      <c r="K5" s="186" t="s">
        <v>6</v>
      </c>
      <c r="L5" s="15"/>
      <c r="M5" s="25">
        <f>Amostra!D19/Amostra!$D$25</f>
        <v>0.19113188631614547</v>
      </c>
      <c r="N5" s="31">
        <f>Amostra!E19/Amostra!$E$25</f>
        <v>0.10697737342307302</v>
      </c>
      <c r="O5" s="31">
        <f>Amostra!D5/Amostra!$D$11</f>
        <v>0.20199875078076202</v>
      </c>
      <c r="P5" s="31">
        <f>Amostra!E5/Amostra!$E$11</f>
        <v>0.11633618665799834</v>
      </c>
      <c r="Q5" s="31">
        <f>Amostra!D12/Amostra!$D$18</f>
        <v>0.18096151148108311</v>
      </c>
      <c r="R5" s="31">
        <f>Amostra!E12/Amostra!$E$18</f>
        <v>9.8737558431646902E-2</v>
      </c>
      <c r="S5" s="176">
        <f>C5-E5-G5</f>
        <v>0</v>
      </c>
      <c r="T5" s="176">
        <f>D5-F5-H5</f>
        <v>0</v>
      </c>
    </row>
    <row r="6" spans="1:20">
      <c r="A6" s="1" t="s">
        <v>141</v>
      </c>
      <c r="C6" s="15">
        <f t="shared" si="0"/>
        <v>384</v>
      </c>
      <c r="D6" s="174">
        <f>ROUND($N6*$N$12,0)</f>
        <v>315</v>
      </c>
      <c r="E6" s="15">
        <f>ROUND($O6*$O$12,0)</f>
        <v>196</v>
      </c>
      <c r="F6" s="174">
        <f t="shared" si="1"/>
        <v>163</v>
      </c>
      <c r="G6" s="15">
        <f t="shared" si="2"/>
        <v>188</v>
      </c>
      <c r="H6" s="174">
        <f t="shared" si="3"/>
        <v>152</v>
      </c>
      <c r="I6" s="17"/>
      <c r="K6" s="1" t="s">
        <v>141</v>
      </c>
      <c r="M6" s="25">
        <f>Amostra!D20/Amostra!$D$25</f>
        <v>0.12396274957422908</v>
      </c>
      <c r="N6" s="31">
        <f>Amostra!E20/Amostra!$E$25</f>
        <v>8.2642811242263331E-2</v>
      </c>
      <c r="O6" s="31">
        <f>Amostra!D6/Amostra!$D$11</f>
        <v>0.13079325421611493</v>
      </c>
      <c r="P6" s="31">
        <f>Amostra!E6/Amostra!$E$11</f>
        <v>9.1234153212699107E-2</v>
      </c>
      <c r="Q6" s="31">
        <f>Amostra!D13/Amostra!$D$18</f>
        <v>0.11757003226862461</v>
      </c>
      <c r="R6" s="31">
        <f>Amostra!E13/Amostra!$E$18</f>
        <v>7.5078703850923773E-2</v>
      </c>
      <c r="S6" s="176">
        <f t="shared" ref="S6:S9" si="4">C6-E6-G6</f>
        <v>0</v>
      </c>
      <c r="T6" s="176">
        <f t="shared" ref="T6:T10" si="5">D6-F6-H6</f>
        <v>0</v>
      </c>
    </row>
    <row r="7" spans="1:20">
      <c r="A7" s="1" t="s">
        <v>142</v>
      </c>
      <c r="C7" s="15">
        <f t="shared" si="0"/>
        <v>485</v>
      </c>
      <c r="D7" s="15">
        <f>ROUND($N7*$N$12,0)</f>
        <v>514</v>
      </c>
      <c r="E7" s="15">
        <f>ROUND($O7*$O$12,0)</f>
        <v>238</v>
      </c>
      <c r="F7" s="15">
        <f t="shared" si="1"/>
        <v>260</v>
      </c>
      <c r="G7" s="15">
        <f t="shared" si="2"/>
        <v>247</v>
      </c>
      <c r="H7" s="15">
        <f t="shared" si="3"/>
        <v>254</v>
      </c>
      <c r="I7" s="17"/>
      <c r="K7" s="1" t="s">
        <v>142</v>
      </c>
      <c r="M7" s="25">
        <f>Amostra!D21/Amostra!$D$25</f>
        <v>0.15656291142757062</v>
      </c>
      <c r="N7" s="31">
        <f>Amostra!E21/Amostra!$E$25</f>
        <v>0.13506612101329185</v>
      </c>
      <c r="O7" s="31">
        <f>Amostra!D7/Amostra!$D$11</f>
        <v>0.15877576514678327</v>
      </c>
      <c r="P7" s="31">
        <f>Amostra!E7/Amostra!$E$11</f>
        <v>0.14598909235381227</v>
      </c>
      <c r="Q7" s="31">
        <f>Amostra!D14/Amostra!$D$18</f>
        <v>0.15449188607772529</v>
      </c>
      <c r="R7" s="31">
        <f>Amostra!E14/Amostra!$E$18</f>
        <v>0.12544916844214074</v>
      </c>
      <c r="S7" s="176">
        <f t="shared" si="4"/>
        <v>0</v>
      </c>
      <c r="T7" s="176">
        <f t="shared" si="5"/>
        <v>0</v>
      </c>
    </row>
    <row r="8" spans="1:20">
      <c r="A8" s="1" t="s">
        <v>7</v>
      </c>
      <c r="C8" s="15">
        <f t="shared" si="0"/>
        <v>789</v>
      </c>
      <c r="D8" s="15">
        <f>ROUND($N8*$N$12,0)</f>
        <v>847</v>
      </c>
      <c r="E8" s="171">
        <f>ROUND($O8*$O$12,0)-1</f>
        <v>378</v>
      </c>
      <c r="F8" s="15">
        <f t="shared" si="1"/>
        <v>410</v>
      </c>
      <c r="G8" s="15">
        <f t="shared" si="2"/>
        <v>411</v>
      </c>
      <c r="H8" s="15">
        <f t="shared" si="3"/>
        <v>437</v>
      </c>
      <c r="I8" s="17"/>
      <c r="K8" s="1" t="s">
        <v>7</v>
      </c>
      <c r="M8" s="25">
        <f>Amostra!D22/Amostra!$D$25</f>
        <v>0.25493109154376681</v>
      </c>
      <c r="N8" s="31">
        <f>Amostra!E22/Amostra!$E$25</f>
        <v>0.22261304833090945</v>
      </c>
      <c r="O8" s="31">
        <f>Amostra!D8/Amostra!$D$11</f>
        <v>0.25294191130543409</v>
      </c>
      <c r="P8" s="31">
        <f>Amostra!E8/Amostra!$E$11</f>
        <v>0.23003575685339689</v>
      </c>
      <c r="Q8" s="31">
        <f>Amostra!D15/Amostra!$D$18</f>
        <v>0.25679277931066735</v>
      </c>
      <c r="R8" s="31">
        <f>Amostra!E15/Amostra!$E$18</f>
        <v>0.21607784526345916</v>
      </c>
      <c r="S8" s="176">
        <f t="shared" si="4"/>
        <v>0</v>
      </c>
      <c r="T8" s="176">
        <f t="shared" si="5"/>
        <v>0</v>
      </c>
    </row>
    <row r="9" spans="1:20">
      <c r="A9" s="1" t="s">
        <v>8</v>
      </c>
      <c r="C9" s="15">
        <f t="shared" si="0"/>
        <v>602</v>
      </c>
      <c r="D9" s="171">
        <f>ROUND($N9*$N$12,0)-1</f>
        <v>1037</v>
      </c>
      <c r="E9" s="15">
        <f>ROUND($O9*$O$12,0)</f>
        <v>285</v>
      </c>
      <c r="F9" s="15">
        <f t="shared" si="1"/>
        <v>470</v>
      </c>
      <c r="G9" s="15">
        <f t="shared" si="2"/>
        <v>317</v>
      </c>
      <c r="H9" s="15">
        <f t="shared" si="3"/>
        <v>567</v>
      </c>
      <c r="I9" s="17"/>
      <c r="K9" s="1" t="s">
        <v>8</v>
      </c>
      <c r="M9" s="25">
        <f>Amostra!D23/Amostra!$D$25</f>
        <v>0.19456221086833109</v>
      </c>
      <c r="N9" s="31">
        <f>Amostra!E23/Amostra!$E$25</f>
        <v>0.27260121080934824</v>
      </c>
      <c r="O9" s="31">
        <f>Amostra!D9/Amostra!$D$11</f>
        <v>0.19055590256089944</v>
      </c>
      <c r="P9" s="31">
        <f>Amostra!E9/Amostra!$E$11</f>
        <v>0.26380611839491458</v>
      </c>
      <c r="Q9" s="31">
        <f>Amostra!D16/Amostra!$D$18</f>
        <v>0.19831174297339008</v>
      </c>
      <c r="R9" s="31">
        <f>Amostra!E16/Amostra!$E$18</f>
        <v>0.28034470696727826</v>
      </c>
      <c r="S9" s="176">
        <f t="shared" si="4"/>
        <v>0</v>
      </c>
      <c r="T9" s="176">
        <f t="shared" si="5"/>
        <v>0</v>
      </c>
    </row>
    <row r="10" spans="1:20">
      <c r="A10" s="18" t="s">
        <v>9</v>
      </c>
      <c r="B10" s="18"/>
      <c r="C10" s="16">
        <f t="shared" si="0"/>
        <v>244</v>
      </c>
      <c r="D10" s="175">
        <f>ROUND($N10*$N$12,0)+1</f>
        <v>686</v>
      </c>
      <c r="E10" s="16">
        <f>ROUND($O10*$O$12,0)</f>
        <v>97</v>
      </c>
      <c r="F10" s="16">
        <f t="shared" si="1"/>
        <v>272</v>
      </c>
      <c r="G10" s="16">
        <f t="shared" si="2"/>
        <v>147</v>
      </c>
      <c r="H10" s="16">
        <f t="shared" si="3"/>
        <v>414</v>
      </c>
      <c r="I10" s="15"/>
      <c r="K10" s="18" t="s">
        <v>9</v>
      </c>
      <c r="L10" s="18"/>
      <c r="M10" s="26">
        <f>Amostra!D24/Amostra!$D$25</f>
        <v>7.8849150269956883E-2</v>
      </c>
      <c r="N10" s="26">
        <f>Amostra!E24/Amostra!$E$25</f>
        <v>0.18009943518111407</v>
      </c>
      <c r="O10" s="26">
        <f>Amostra!D10/Amostra!$D$11</f>
        <v>6.4934415990006253E-2</v>
      </c>
      <c r="P10" s="26">
        <f>Amostra!E10/Amostra!$E$11</f>
        <v>0.15259869252717881</v>
      </c>
      <c r="Q10" s="26">
        <f>Amostra!D17/Amostra!$D$18</f>
        <v>9.187204788850957E-2</v>
      </c>
      <c r="R10" s="26">
        <f>Amostra!E17/Amostra!$E$18</f>
        <v>0.20431201704455115</v>
      </c>
      <c r="S10" s="176">
        <f>C10-E10-G10</f>
        <v>0</v>
      </c>
      <c r="T10" s="176">
        <f t="shared" si="5"/>
        <v>0</v>
      </c>
    </row>
    <row r="11" spans="1:20">
      <c r="A11" s="192" t="s">
        <v>143</v>
      </c>
      <c r="B11" s="192"/>
      <c r="C11" s="285">
        <f>ROUND(M11*M$12,0)</f>
        <v>24</v>
      </c>
      <c r="D11" s="285">
        <f>ROUND(N11*N$12,0)</f>
        <v>96</v>
      </c>
      <c r="E11" s="285">
        <f>ROUND(O11*O$12,0)-1</f>
        <v>7</v>
      </c>
      <c r="F11" s="285">
        <f>ROUND(P11*P$12,0)</f>
        <v>29</v>
      </c>
      <c r="G11" s="285">
        <f>ROUND(Q11*Q$12,0)</f>
        <v>17</v>
      </c>
      <c r="H11" s="285">
        <f>ROUND(R11*R$12,0)+1</f>
        <v>67</v>
      </c>
      <c r="K11" s="192" t="s">
        <v>143</v>
      </c>
      <c r="L11" s="192"/>
      <c r="M11" s="193">
        <f>D54/D55</f>
        <v>7.8269377106207193E-3</v>
      </c>
      <c r="N11" s="193">
        <f>E54/E55</f>
        <v>2.5146277945006255E-2</v>
      </c>
      <c r="O11" s="193">
        <f>D38/D39</f>
        <v>5.0718301061836351E-3</v>
      </c>
      <c r="P11" s="193">
        <f>E38/E39</f>
        <v>1.6433705349080795E-2</v>
      </c>
      <c r="Q11" s="193">
        <f>D46/D47</f>
        <v>1.0405462283122106E-2</v>
      </c>
      <c r="R11" s="193">
        <f>E46/E47</f>
        <v>3.2817120870035299E-2</v>
      </c>
    </row>
    <row r="12" spans="1:20">
      <c r="A12" s="19" t="s">
        <v>10</v>
      </c>
      <c r="K12" s="20" t="s">
        <v>73</v>
      </c>
      <c r="M12" s="21">
        <v>3096</v>
      </c>
      <c r="N12" s="21">
        <v>3806</v>
      </c>
      <c r="O12" s="21">
        <f>ROUND(Amostra!D11/Amostra!D25*Plan1!M12,0)</f>
        <v>1497</v>
      </c>
      <c r="P12" s="21">
        <f>ROUND(Amostra!E11/Amostra!E25*N12,0)</f>
        <v>1782</v>
      </c>
      <c r="Q12" s="21">
        <f>ROUND(Amostra!D18/Amostra!D25*M12,0)</f>
        <v>1599</v>
      </c>
      <c r="R12" s="21">
        <f>ROUND(Amostra!E18/Amostra!E25*N12,0)</f>
        <v>2024</v>
      </c>
    </row>
    <row r="13" spans="1:20">
      <c r="C13" s="176">
        <f>SUM(C5:C10)-M12</f>
        <v>0</v>
      </c>
      <c r="D13" s="176">
        <f t="shared" ref="D13:H13" si="6">SUM(D5:D10)-N12</f>
        <v>0</v>
      </c>
      <c r="E13" s="176">
        <f t="shared" si="6"/>
        <v>0</v>
      </c>
      <c r="F13" s="176">
        <f t="shared" si="6"/>
        <v>0</v>
      </c>
      <c r="G13" s="176">
        <f t="shared" si="6"/>
        <v>0</v>
      </c>
      <c r="H13" s="176">
        <f t="shared" si="6"/>
        <v>0</v>
      </c>
    </row>
    <row r="14" spans="1:20">
      <c r="A14" s="2" t="s">
        <v>11</v>
      </c>
      <c r="I14" s="14"/>
    </row>
    <row r="15" spans="1:20">
      <c r="A15" s="18" t="s">
        <v>12</v>
      </c>
      <c r="B15" s="18"/>
      <c r="C15" s="18"/>
      <c r="D15" s="18"/>
      <c r="E15" s="18"/>
      <c r="F15" s="18"/>
      <c r="G15" s="18"/>
      <c r="H15" s="18"/>
      <c r="I15" s="15"/>
      <c r="K15" s="18" t="s">
        <v>72</v>
      </c>
      <c r="L15" s="18"/>
      <c r="M15" s="18"/>
      <c r="N15" s="18"/>
      <c r="O15" s="18"/>
      <c r="P15" s="18"/>
      <c r="Q15" s="18"/>
      <c r="R15" s="18"/>
    </row>
    <row r="16" spans="1:20">
      <c r="A16" s="436" t="s">
        <v>2</v>
      </c>
      <c r="B16" s="436"/>
      <c r="C16" s="438" t="s">
        <v>3</v>
      </c>
      <c r="D16" s="438"/>
      <c r="E16" s="438" t="s">
        <v>4</v>
      </c>
      <c r="F16" s="438"/>
      <c r="G16" s="438" t="s">
        <v>5</v>
      </c>
      <c r="H16" s="438"/>
      <c r="I16" s="14"/>
      <c r="K16" s="436" t="s">
        <v>2</v>
      </c>
      <c r="L16" s="436"/>
      <c r="M16" s="438" t="s">
        <v>3</v>
      </c>
      <c r="N16" s="438"/>
      <c r="O16" s="438" t="s">
        <v>4</v>
      </c>
      <c r="P16" s="438"/>
      <c r="Q16" s="438" t="s">
        <v>5</v>
      </c>
      <c r="R16" s="438"/>
    </row>
    <row r="17" spans="1:20">
      <c r="A17" s="437"/>
      <c r="B17" s="437"/>
      <c r="C17" s="22">
        <v>1993</v>
      </c>
      <c r="D17" s="22">
        <v>2014</v>
      </c>
      <c r="E17" s="22">
        <v>1993</v>
      </c>
      <c r="F17" s="22">
        <v>2014</v>
      </c>
      <c r="G17" s="18">
        <v>1993</v>
      </c>
      <c r="H17" s="18">
        <v>2014</v>
      </c>
      <c r="K17" s="437"/>
      <c r="L17" s="437"/>
      <c r="M17" s="22">
        <v>1993</v>
      </c>
      <c r="N17" s="22">
        <v>2014</v>
      </c>
      <c r="O17" s="22">
        <v>1993</v>
      </c>
      <c r="P17" s="22">
        <v>2014</v>
      </c>
      <c r="Q17" s="18">
        <v>1993</v>
      </c>
      <c r="R17" s="18">
        <v>2014</v>
      </c>
      <c r="S17" s="176">
        <f>C18-E18-G18</f>
        <v>0</v>
      </c>
      <c r="T17" s="176">
        <f>F18+H18-D18</f>
        <v>0</v>
      </c>
    </row>
    <row r="18" spans="1:20">
      <c r="A18" s="1" t="s">
        <v>141</v>
      </c>
      <c r="C18" s="15">
        <f>ROUND($M18*$M$23,0)</f>
        <v>43</v>
      </c>
      <c r="D18" s="15">
        <f>ROUND($N18*$N$23,0)</f>
        <v>6</v>
      </c>
      <c r="E18" s="15">
        <f>ROUND($O18*$O$23,0)</f>
        <v>27</v>
      </c>
      <c r="F18" s="15">
        <f>ROUND($P18*$P$23,0)</f>
        <v>3</v>
      </c>
      <c r="G18" s="15">
        <f>ROUND($Q18*$Q$23,0)</f>
        <v>16</v>
      </c>
      <c r="H18" s="15">
        <f>ROUND($R18*$R$23,0)</f>
        <v>3</v>
      </c>
      <c r="K18" s="1" t="s">
        <v>141</v>
      </c>
      <c r="M18" s="25">
        <f>Amostra!D44/Amostra!$D$49</f>
        <v>2.9926949964653209E-2</v>
      </c>
      <c r="N18" s="25">
        <f>Amostra!E44/Amostra!$E$49</f>
        <v>2.9958893611091758E-3</v>
      </c>
      <c r="O18" s="31">
        <f>Amostra!D32/Amostra!$D$37</f>
        <v>3.156124120224868E-2</v>
      </c>
      <c r="P18" s="31">
        <f>Amostra!E32/Amostra!$E$37</f>
        <v>2.7779572323793525E-3</v>
      </c>
      <c r="Q18" s="31">
        <f>Amostra!D38/Amostra!$D$43</f>
        <v>2.7560569157800283E-2</v>
      </c>
      <c r="R18" s="31">
        <f>Amostra!E38/Amostra!$E$43</f>
        <v>3.2509261359340742E-3</v>
      </c>
      <c r="S18" s="176">
        <f>C19-E19-G19</f>
        <v>0</v>
      </c>
      <c r="T18" s="176">
        <f>F19+H19-D19</f>
        <v>0</v>
      </c>
    </row>
    <row r="19" spans="1:20">
      <c r="A19" s="1" t="s">
        <v>142</v>
      </c>
      <c r="C19" s="15">
        <f>ROUND($M19*$M$23,0)</f>
        <v>341</v>
      </c>
      <c r="D19" s="15">
        <f>ROUND($N19*$N$23,0)-1</f>
        <v>316</v>
      </c>
      <c r="E19" s="15">
        <f t="shared" ref="E19:E22" si="7">ROUND($O19*$O$23,0)</f>
        <v>193</v>
      </c>
      <c r="F19" s="15">
        <f>ROUND($P19*$P$23,0)</f>
        <v>174</v>
      </c>
      <c r="G19" s="15">
        <f>ROUND($Q19*$Q$23,0)</f>
        <v>148</v>
      </c>
      <c r="H19" s="15">
        <f t="shared" ref="H19:H22" si="8">ROUND($R19*$R$23,0)</f>
        <v>142</v>
      </c>
      <c r="K19" s="1" t="s">
        <v>142</v>
      </c>
      <c r="M19" s="25">
        <f>Amostra!D45/Amostra!$D$49</f>
        <v>0.23865629827455292</v>
      </c>
      <c r="N19" s="25">
        <f>Amostra!E45/Amostra!$E$49</f>
        <v>0.17125339650247334</v>
      </c>
      <c r="O19" s="31">
        <f>Amostra!D33/Amostra!$D$37</f>
        <v>0.22818821654641228</v>
      </c>
      <c r="P19" s="31">
        <f>Amostra!E33/Amostra!$E$37</f>
        <v>0.1746882873570644</v>
      </c>
      <c r="Q19" s="31">
        <f>Amostra!D39/Amostra!$D$43</f>
        <v>0.25381361363927701</v>
      </c>
      <c r="R19" s="31">
        <f>Amostra!E39/Amostra!$E$43</f>
        <v>0.16723368866712029</v>
      </c>
      <c r="S19" s="176">
        <f>C20-E20-G20</f>
        <v>0</v>
      </c>
      <c r="T19" s="176">
        <f>F20+H20-D20</f>
        <v>0</v>
      </c>
    </row>
    <row r="20" spans="1:20">
      <c r="A20" s="1" t="s">
        <v>7</v>
      </c>
      <c r="C20" s="15">
        <f>ROUND($M20*$M$23,0)</f>
        <v>615</v>
      </c>
      <c r="D20" s="15">
        <f>ROUND($N20*$N$23,0)</f>
        <v>699</v>
      </c>
      <c r="E20" s="15">
        <f t="shared" si="7"/>
        <v>360</v>
      </c>
      <c r="F20" s="173">
        <f>ROUND($P20*$P$23,0)</f>
        <v>369</v>
      </c>
      <c r="G20" s="15">
        <f>ROUND($Q20*$Q$23,0)+1</f>
        <v>255</v>
      </c>
      <c r="H20" s="172">
        <f>ROUND($R20*$R$23,0)-1</f>
        <v>330</v>
      </c>
      <c r="K20" s="1" t="s">
        <v>7</v>
      </c>
      <c r="M20" s="25">
        <f>Amostra!D46/Amostra!$D$49</f>
        <v>0.43057628361218026</v>
      </c>
      <c r="N20" s="25">
        <f>Amostra!E46/Amostra!$E$49</f>
        <v>0.37821361387863167</v>
      </c>
      <c r="O20" s="31">
        <f>Amostra!D34/Amostra!$D$37</f>
        <v>0.42658580850781286</v>
      </c>
      <c r="P20" s="31">
        <f>Amostra!E34/Amostra!$E$37</f>
        <v>0.36985593384585569</v>
      </c>
      <c r="Q20" s="31">
        <f>Amostra!D40/Amostra!$D$43</f>
        <v>0.4363543135495449</v>
      </c>
      <c r="R20" s="31">
        <f>Amostra!E40/Amostra!$E$43</f>
        <v>0.38799425417706207</v>
      </c>
      <c r="S20" s="176">
        <f>C21-E21-G21</f>
        <v>0</v>
      </c>
      <c r="T20" s="176">
        <f>F21+H21-D21</f>
        <v>0</v>
      </c>
    </row>
    <row r="21" spans="1:20">
      <c r="A21" s="1" t="s">
        <v>8</v>
      </c>
      <c r="C21" s="15">
        <f>ROUND($M21*$M$23,0)</f>
        <v>393</v>
      </c>
      <c r="D21" s="15">
        <f>ROUND($N21*$N$23,0)</f>
        <v>722</v>
      </c>
      <c r="E21" s="15">
        <f t="shared" si="7"/>
        <v>240</v>
      </c>
      <c r="F21" s="171">
        <f>ROUND($P21*$P$23,0)-1</f>
        <v>385</v>
      </c>
      <c r="G21" s="15">
        <f>ROUND($Q21*$Q$23,0)</f>
        <v>153</v>
      </c>
      <c r="H21" s="171">
        <f>ROUND($R21*$R$23,0)+1</f>
        <v>337</v>
      </c>
      <c r="I21" s="14"/>
      <c r="K21" s="1" t="s">
        <v>8</v>
      </c>
      <c r="M21" s="25">
        <f>Amostra!D47/Amostra!$D$49</f>
        <v>0.27523368156468464</v>
      </c>
      <c r="N21" s="25">
        <f>Amostra!E47/Amostra!$E$49</f>
        <v>0.39033651501428274</v>
      </c>
      <c r="O21" s="31">
        <f>Amostra!D35/Amostra!$D$37</f>
        <v>0.28378557832765261</v>
      </c>
      <c r="P21" s="31">
        <f>Amostra!E35/Amostra!$E$37</f>
        <v>0.38678209186639961</v>
      </c>
      <c r="Q21" s="31">
        <f>Amostra!D41/Amostra!$D$43</f>
        <v>0.26285091654916037</v>
      </c>
      <c r="R21" s="31">
        <f>Amostra!E41/Amostra!$E$43</f>
        <v>0.39449610644893024</v>
      </c>
      <c r="S21" s="176">
        <f>C22-E22-G22</f>
        <v>0</v>
      </c>
      <c r="T21" s="176">
        <f>F22+H22-D22</f>
        <v>0</v>
      </c>
    </row>
    <row r="22" spans="1:20">
      <c r="A22" s="18" t="s">
        <v>9</v>
      </c>
      <c r="B22" s="18"/>
      <c r="C22" s="16">
        <f>ROUND($M22*$M$23,0)-1</f>
        <v>36</v>
      </c>
      <c r="D22" s="16">
        <f>ROUND($N22*$N$23,0)</f>
        <v>106</v>
      </c>
      <c r="E22" s="16">
        <f t="shared" si="7"/>
        <v>25</v>
      </c>
      <c r="F22" s="16">
        <f>ROUND($P22*$P$23,0)</f>
        <v>66</v>
      </c>
      <c r="G22" s="16">
        <f>ROUND($Q22*$Q$23,0)</f>
        <v>11</v>
      </c>
      <c r="H22" s="16">
        <f t="shared" si="8"/>
        <v>40</v>
      </c>
      <c r="K22" s="18" t="s">
        <v>9</v>
      </c>
      <c r="L22" s="18"/>
      <c r="M22" s="26">
        <f>Amostra!D48/Amostra!$D$49</f>
        <v>2.5606786583928991E-2</v>
      </c>
      <c r="N22" s="26">
        <f>Amostra!E48/Amostra!$E$49</f>
        <v>5.7200585243503098E-2</v>
      </c>
      <c r="O22" s="26">
        <f>Amostra!D36/Amostra!$D$37</f>
        <v>2.987915541587358E-2</v>
      </c>
      <c r="P22" s="26">
        <f>Amostra!E36/Amostra!$E$37</f>
        <v>6.5895729698300917E-2</v>
      </c>
      <c r="Q22" s="26">
        <f>Amostra!D42/Amostra!$D$43</f>
        <v>1.9420587104217409E-2</v>
      </c>
      <c r="R22" s="26">
        <f>Amostra!E42/Amostra!$E$43</f>
        <v>4.7025024570953353E-2</v>
      </c>
      <c r="S22" s="170"/>
    </row>
    <row r="23" spans="1:20">
      <c r="A23" s="19" t="s">
        <v>10</v>
      </c>
      <c r="C23" s="15"/>
      <c r="D23" s="15"/>
      <c r="E23" s="15"/>
      <c r="F23" s="15"/>
      <c r="G23" s="15"/>
      <c r="H23" s="15"/>
      <c r="K23" s="20" t="s">
        <v>74</v>
      </c>
      <c r="L23" s="2"/>
      <c r="M23" s="169">
        <v>1428</v>
      </c>
      <c r="N23" s="169">
        <v>1849</v>
      </c>
      <c r="O23" s="169">
        <f>ROUND(Amostra!D37/Amostra!D49*Plan1!M23,0)</f>
        <v>845</v>
      </c>
      <c r="P23" s="169">
        <f>ROUND(Amostra!E37/Amostra!E49*Plan1!N23,0)</f>
        <v>997</v>
      </c>
      <c r="Q23" s="169">
        <f>ROUND(Amostra!D43/Amostra!D49*Plan1!M23,0)</f>
        <v>583</v>
      </c>
      <c r="R23" s="169">
        <f>ROUND(Amostra!E43/Amostra!E49*Plan1!N23,0)</f>
        <v>852</v>
      </c>
    </row>
    <row r="24" spans="1:20">
      <c r="C24" s="177">
        <f t="shared" ref="C24:H24" si="9">SUM(C18:C22)-M23</f>
        <v>0</v>
      </c>
      <c r="D24" s="177">
        <f t="shared" si="9"/>
        <v>0</v>
      </c>
      <c r="E24" s="177">
        <f t="shared" si="9"/>
        <v>0</v>
      </c>
      <c r="F24" s="177">
        <f t="shared" si="9"/>
        <v>0</v>
      </c>
      <c r="G24" s="177">
        <f t="shared" si="9"/>
        <v>0</v>
      </c>
      <c r="H24" s="177">
        <f t="shared" si="9"/>
        <v>0</v>
      </c>
    </row>
    <row r="29" spans="1:20" ht="15" customHeight="1" thickBot="1">
      <c r="A29" s="448" t="s">
        <v>167</v>
      </c>
      <c r="B29" s="448"/>
      <c r="C29" s="448"/>
      <c r="D29" s="448"/>
      <c r="E29" s="448"/>
      <c r="F29" s="264"/>
      <c r="G29" s="264"/>
      <c r="H29" s="264"/>
      <c r="I29" s="264"/>
      <c r="J29" s="264"/>
    </row>
    <row r="30" spans="1:20" ht="15.75" thickBot="1">
      <c r="A30" s="455" t="s">
        <v>22</v>
      </c>
      <c r="B30" s="456"/>
      <c r="C30" s="457"/>
      <c r="D30" s="446" t="s">
        <v>61</v>
      </c>
      <c r="E30" s="447"/>
      <c r="F30" s="266"/>
      <c r="K30" s="264"/>
      <c r="L30" s="264"/>
      <c r="M30" s="264"/>
      <c r="N30" s="264"/>
      <c r="O30" s="264"/>
      <c r="P30" s="265"/>
    </row>
    <row r="31" spans="1:20" ht="15.75" thickBot="1">
      <c r="A31" s="441"/>
      <c r="B31" s="458"/>
      <c r="C31" s="445"/>
      <c r="D31" s="267">
        <v>1993</v>
      </c>
      <c r="E31" s="268">
        <v>2014</v>
      </c>
      <c r="F31" s="266"/>
    </row>
    <row r="32" spans="1:20" ht="36">
      <c r="A32" s="449" t="s">
        <v>62</v>
      </c>
      <c r="B32" s="451" t="s">
        <v>168</v>
      </c>
      <c r="C32" s="269" t="s">
        <v>64</v>
      </c>
      <c r="D32" s="270">
        <v>8085</v>
      </c>
      <c r="E32" s="271">
        <v>3221</v>
      </c>
      <c r="F32" s="266"/>
    </row>
    <row r="33" spans="1:6" ht="24">
      <c r="A33" s="440"/>
      <c r="B33" s="443"/>
      <c r="C33" s="272" t="s">
        <v>131</v>
      </c>
      <c r="D33" s="273">
        <v>5235</v>
      </c>
      <c r="E33" s="274">
        <v>2526</v>
      </c>
      <c r="F33" s="266"/>
    </row>
    <row r="34" spans="1:6" ht="24">
      <c r="A34" s="440"/>
      <c r="B34" s="443"/>
      <c r="C34" s="272" t="s">
        <v>169</v>
      </c>
      <c r="D34" s="273">
        <v>6355</v>
      </c>
      <c r="E34" s="274">
        <v>4042</v>
      </c>
      <c r="F34" s="266"/>
    </row>
    <row r="35" spans="1:6" ht="24">
      <c r="A35" s="440"/>
      <c r="B35" s="443"/>
      <c r="C35" s="272" t="s">
        <v>65</v>
      </c>
      <c r="D35" s="273">
        <v>10124</v>
      </c>
      <c r="E35" s="274">
        <v>6369</v>
      </c>
      <c r="F35" s="266"/>
    </row>
    <row r="36" spans="1:6" ht="24">
      <c r="A36" s="440"/>
      <c r="B36" s="443"/>
      <c r="C36" s="272" t="s">
        <v>66</v>
      </c>
      <c r="D36" s="273">
        <v>7627</v>
      </c>
      <c r="E36" s="274">
        <v>7304</v>
      </c>
      <c r="F36" s="266"/>
    </row>
    <row r="37" spans="1:6" ht="24">
      <c r="A37" s="440"/>
      <c r="B37" s="443"/>
      <c r="C37" s="272" t="s">
        <v>170</v>
      </c>
      <c r="D37" s="273">
        <v>2396</v>
      </c>
      <c r="E37" s="274">
        <v>3770</v>
      </c>
      <c r="F37" s="266"/>
    </row>
    <row r="38" spans="1:6" ht="24">
      <c r="A38" s="440"/>
      <c r="B38" s="443"/>
      <c r="C38" s="282" t="s">
        <v>171</v>
      </c>
      <c r="D38" s="283">
        <v>203</v>
      </c>
      <c r="E38" s="284">
        <v>455</v>
      </c>
      <c r="F38" s="266"/>
    </row>
    <row r="39" spans="1:6">
      <c r="A39" s="450"/>
      <c r="B39" s="452" t="s">
        <v>24</v>
      </c>
      <c r="C39" s="453"/>
      <c r="D39" s="275">
        <v>40025</v>
      </c>
      <c r="E39" s="276">
        <v>27687</v>
      </c>
      <c r="F39" s="266"/>
    </row>
    <row r="40" spans="1:6" ht="36">
      <c r="A40" s="454" t="s">
        <v>68</v>
      </c>
      <c r="B40" s="442" t="s">
        <v>168</v>
      </c>
      <c r="C40" s="277" t="s">
        <v>64</v>
      </c>
      <c r="D40" s="278">
        <v>7739</v>
      </c>
      <c r="E40" s="279">
        <v>3105</v>
      </c>
      <c r="F40" s="266"/>
    </row>
    <row r="41" spans="1:6" ht="24">
      <c r="A41" s="440"/>
      <c r="B41" s="443"/>
      <c r="C41" s="272" t="s">
        <v>131</v>
      </c>
      <c r="D41" s="273">
        <v>5028</v>
      </c>
      <c r="E41" s="274">
        <v>2361</v>
      </c>
      <c r="F41" s="266"/>
    </row>
    <row r="42" spans="1:6" ht="24">
      <c r="A42" s="440"/>
      <c r="B42" s="443"/>
      <c r="C42" s="272" t="s">
        <v>169</v>
      </c>
      <c r="D42" s="273">
        <v>6607</v>
      </c>
      <c r="E42" s="274">
        <v>3945</v>
      </c>
      <c r="F42" s="266"/>
    </row>
    <row r="43" spans="1:6" ht="24">
      <c r="A43" s="440"/>
      <c r="B43" s="443"/>
      <c r="C43" s="272" t="s">
        <v>65</v>
      </c>
      <c r="D43" s="273">
        <v>10982</v>
      </c>
      <c r="E43" s="274">
        <v>6795</v>
      </c>
      <c r="F43" s="266"/>
    </row>
    <row r="44" spans="1:6" ht="24">
      <c r="A44" s="440"/>
      <c r="B44" s="443"/>
      <c r="C44" s="272" t="s">
        <v>66</v>
      </c>
      <c r="D44" s="273">
        <v>8481</v>
      </c>
      <c r="E44" s="274">
        <v>8816</v>
      </c>
      <c r="F44" s="266"/>
    </row>
    <row r="45" spans="1:6" ht="24">
      <c r="A45" s="440"/>
      <c r="B45" s="443"/>
      <c r="C45" s="272" t="s">
        <v>170</v>
      </c>
      <c r="D45" s="273">
        <v>3484</v>
      </c>
      <c r="E45" s="274">
        <v>5393</v>
      </c>
      <c r="F45" s="266"/>
    </row>
    <row r="46" spans="1:6" ht="24">
      <c r="A46" s="440"/>
      <c r="B46" s="443"/>
      <c r="C46" s="282" t="s">
        <v>171</v>
      </c>
      <c r="D46" s="283">
        <v>445</v>
      </c>
      <c r="E46" s="284">
        <v>1032</v>
      </c>
      <c r="F46" s="266"/>
    </row>
    <row r="47" spans="1:6">
      <c r="A47" s="450"/>
      <c r="B47" s="452" t="s">
        <v>24</v>
      </c>
      <c r="C47" s="453"/>
      <c r="D47" s="275">
        <v>42766</v>
      </c>
      <c r="E47" s="276">
        <v>31447</v>
      </c>
      <c r="F47" s="266"/>
    </row>
    <row r="48" spans="1:6" ht="36.75" thickBot="1">
      <c r="A48" s="439" t="s">
        <v>24</v>
      </c>
      <c r="B48" s="442" t="s">
        <v>168</v>
      </c>
      <c r="C48" s="277" t="s">
        <v>64</v>
      </c>
      <c r="D48" s="278">
        <v>15824</v>
      </c>
      <c r="E48" s="279">
        <v>6326</v>
      </c>
      <c r="F48" s="266"/>
    </row>
    <row r="49" spans="1:6" ht="24">
      <c r="A49" s="440"/>
      <c r="B49" s="443"/>
      <c r="C49" s="272" t="s">
        <v>131</v>
      </c>
      <c r="D49" s="273">
        <v>10263</v>
      </c>
      <c r="E49" s="274">
        <v>4887</v>
      </c>
      <c r="F49" s="266"/>
    </row>
    <row r="50" spans="1:6" ht="24">
      <c r="A50" s="440"/>
      <c r="B50" s="443"/>
      <c r="C50" s="272" t="s">
        <v>169</v>
      </c>
      <c r="D50" s="273">
        <v>12962</v>
      </c>
      <c r="E50" s="274">
        <v>7987</v>
      </c>
      <c r="F50" s="266"/>
    </row>
    <row r="51" spans="1:6" ht="24">
      <c r="A51" s="440"/>
      <c r="B51" s="443"/>
      <c r="C51" s="272" t="s">
        <v>65</v>
      </c>
      <c r="D51" s="273">
        <v>21106</v>
      </c>
      <c r="E51" s="274">
        <v>13164</v>
      </c>
      <c r="F51" s="266"/>
    </row>
    <row r="52" spans="1:6" ht="24">
      <c r="A52" s="440"/>
      <c r="B52" s="443"/>
      <c r="C52" s="272" t="s">
        <v>66</v>
      </c>
      <c r="D52" s="273">
        <v>16108</v>
      </c>
      <c r="E52" s="274">
        <v>16120</v>
      </c>
      <c r="F52" s="266"/>
    </row>
    <row r="53" spans="1:6" ht="24">
      <c r="A53" s="440"/>
      <c r="B53" s="443"/>
      <c r="C53" s="272" t="s">
        <v>170</v>
      </c>
      <c r="D53" s="273">
        <v>5880</v>
      </c>
      <c r="E53" s="274">
        <v>9163</v>
      </c>
      <c r="F53" s="266"/>
    </row>
    <row r="54" spans="1:6" ht="24">
      <c r="A54" s="440"/>
      <c r="B54" s="443"/>
      <c r="C54" s="282" t="s">
        <v>171</v>
      </c>
      <c r="D54" s="283">
        <v>648</v>
      </c>
      <c r="E54" s="284">
        <v>1487</v>
      </c>
      <c r="F54" s="266"/>
    </row>
    <row r="55" spans="1:6" ht="15.75" thickBot="1">
      <c r="A55" s="441"/>
      <c r="B55" s="444" t="s">
        <v>24</v>
      </c>
      <c r="C55" s="445"/>
      <c r="D55" s="280">
        <v>82791</v>
      </c>
      <c r="E55" s="281">
        <v>59134</v>
      </c>
      <c r="F55" s="266"/>
    </row>
  </sheetData>
  <mergeCells count="28">
    <mergeCell ref="A48:A55"/>
    <mergeCell ref="B48:B54"/>
    <mergeCell ref="B55:C55"/>
    <mergeCell ref="D30:E30"/>
    <mergeCell ref="A29:E29"/>
    <mergeCell ref="A32:A39"/>
    <mergeCell ref="B32:B38"/>
    <mergeCell ref="B39:C39"/>
    <mergeCell ref="A40:A47"/>
    <mergeCell ref="B40:B46"/>
    <mergeCell ref="B47:C47"/>
    <mergeCell ref="A30:C31"/>
    <mergeCell ref="K3:L4"/>
    <mergeCell ref="M3:N3"/>
    <mergeCell ref="O3:P3"/>
    <mergeCell ref="Q3:R3"/>
    <mergeCell ref="K16:L17"/>
    <mergeCell ref="M16:N16"/>
    <mergeCell ref="O16:P16"/>
    <mergeCell ref="Q16:R16"/>
    <mergeCell ref="A3:B4"/>
    <mergeCell ref="C3:D3"/>
    <mergeCell ref="E3:F3"/>
    <mergeCell ref="G3:H3"/>
    <mergeCell ref="A16:B17"/>
    <mergeCell ref="C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20 D19 F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64"/>
  <sheetViews>
    <sheetView topLeftCell="A25" zoomScale="80" zoomScaleNormal="80" workbookViewId="0">
      <selection activeCell="A29" sqref="A29"/>
    </sheetView>
  </sheetViews>
  <sheetFormatPr defaultRowHeight="15"/>
  <cols>
    <col min="1" max="1" width="17.28515625" style="1" customWidth="1"/>
    <col min="2" max="2" width="12.140625" style="1" bestFit="1" customWidth="1"/>
    <col min="3" max="3" width="17.42578125" style="1" customWidth="1"/>
    <col min="4" max="4" width="10.5703125" style="1" customWidth="1"/>
    <col min="5" max="5" width="11" style="1" customWidth="1"/>
    <col min="6" max="9" width="9.140625" style="1"/>
    <col min="10" max="10" width="14.140625" style="1" customWidth="1"/>
    <col min="11" max="16384" width="9.140625" style="1"/>
  </cols>
  <sheetData>
    <row r="1" spans="1:17">
      <c r="A1" s="2" t="s">
        <v>54</v>
      </c>
      <c r="J1" s="20"/>
      <c r="K1" s="14"/>
      <c r="L1" s="14"/>
      <c r="M1" s="14"/>
      <c r="N1" s="14"/>
      <c r="O1" s="14"/>
      <c r="P1" s="14"/>
      <c r="Q1" s="14"/>
    </row>
    <row r="2" spans="1:17">
      <c r="A2" s="18" t="s">
        <v>55</v>
      </c>
      <c r="B2" s="18"/>
      <c r="C2" s="18"/>
      <c r="D2" s="18"/>
      <c r="E2" s="18"/>
      <c r="F2" s="18"/>
      <c r="G2" s="18"/>
      <c r="J2" s="14"/>
      <c r="K2" s="14"/>
      <c r="L2" s="14"/>
      <c r="M2" s="14"/>
      <c r="N2" s="14"/>
      <c r="O2" s="14"/>
      <c r="P2" s="14"/>
      <c r="Q2" s="14"/>
    </row>
    <row r="3" spans="1:17">
      <c r="A3" s="1" t="s">
        <v>22</v>
      </c>
      <c r="B3" s="438" t="s">
        <v>23</v>
      </c>
      <c r="C3" s="438"/>
      <c r="D3" s="438"/>
      <c r="E3" s="438"/>
      <c r="F3" s="438"/>
      <c r="G3" s="438"/>
      <c r="J3" s="14"/>
      <c r="K3" s="14"/>
      <c r="L3" s="14"/>
      <c r="M3" s="14"/>
      <c r="N3" s="14"/>
      <c r="O3" s="14"/>
      <c r="P3" s="14"/>
      <c r="Q3" s="14"/>
    </row>
    <row r="4" spans="1:17">
      <c r="B4" s="438">
        <v>1993</v>
      </c>
      <c r="C4" s="438"/>
      <c r="D4" s="438"/>
      <c r="E4" s="438">
        <v>2014</v>
      </c>
      <c r="F4" s="438"/>
      <c r="G4" s="438"/>
      <c r="J4" s="459"/>
      <c r="K4" s="14"/>
      <c r="L4" s="459"/>
      <c r="M4" s="459"/>
      <c r="N4" s="459"/>
      <c r="O4" s="459"/>
      <c r="P4" s="459"/>
      <c r="Q4" s="459"/>
    </row>
    <row r="5" spans="1:17">
      <c r="A5" s="1" t="s">
        <v>24</v>
      </c>
      <c r="C5" s="17">
        <f>ROUND(Amostra!D57,0)</f>
        <v>34</v>
      </c>
      <c r="F5" s="17">
        <f>ROUND(Amostra!D60,0)</f>
        <v>41</v>
      </c>
      <c r="J5" s="459"/>
      <c r="K5" s="14"/>
      <c r="L5" s="15"/>
      <c r="M5" s="15"/>
      <c r="N5" s="15"/>
      <c r="O5" s="15"/>
      <c r="P5" s="15"/>
      <c r="Q5" s="15"/>
    </row>
    <row r="6" spans="1:17">
      <c r="A6" s="1" t="s">
        <v>25</v>
      </c>
      <c r="C6" s="17">
        <f>ROUND(Amostra!D55,0)</f>
        <v>33</v>
      </c>
      <c r="F6" s="17">
        <f>ROUND(Amostra!D58,0)</f>
        <v>40</v>
      </c>
      <c r="J6" s="14"/>
      <c r="K6" s="14"/>
      <c r="L6" s="14"/>
      <c r="M6" s="14"/>
      <c r="N6" s="14"/>
      <c r="O6" s="14"/>
      <c r="P6" s="14"/>
      <c r="Q6" s="14"/>
    </row>
    <row r="7" spans="1:17">
      <c r="A7" s="18" t="s">
        <v>26</v>
      </c>
      <c r="B7" s="18"/>
      <c r="C7" s="16">
        <f>ROUND(Amostra!D56,0)</f>
        <v>35</v>
      </c>
      <c r="D7" s="18"/>
      <c r="E7" s="18"/>
      <c r="F7" s="16">
        <f>ROUND(Amostra!D59,0)</f>
        <v>43</v>
      </c>
      <c r="G7" s="18"/>
      <c r="J7" s="14"/>
      <c r="K7" s="14"/>
      <c r="L7" s="14"/>
      <c r="M7" s="14"/>
      <c r="N7" s="14"/>
      <c r="O7" s="14"/>
      <c r="P7" s="14"/>
      <c r="Q7" s="14"/>
    </row>
    <row r="8" spans="1:17">
      <c r="A8" s="1" t="s">
        <v>10</v>
      </c>
      <c r="J8" s="14"/>
      <c r="K8" s="14"/>
      <c r="L8" s="14"/>
      <c r="M8" s="14"/>
      <c r="N8" s="14"/>
      <c r="O8" s="14"/>
      <c r="P8" s="14"/>
      <c r="Q8" s="14"/>
    </row>
    <row r="9" spans="1:17">
      <c r="J9" s="14"/>
      <c r="K9" s="14"/>
      <c r="L9" s="14"/>
      <c r="M9" s="14"/>
      <c r="N9" s="14"/>
      <c r="O9" s="14"/>
      <c r="P9" s="14"/>
      <c r="Q9" s="14"/>
    </row>
    <row r="10" spans="1:17">
      <c r="A10" s="2" t="s">
        <v>27</v>
      </c>
      <c r="J10" s="14"/>
      <c r="K10" s="14"/>
      <c r="L10" s="14"/>
      <c r="M10" s="14"/>
      <c r="N10" s="14"/>
      <c r="O10" s="14"/>
      <c r="P10" s="14"/>
      <c r="Q10" s="14"/>
    </row>
    <row r="11" spans="1:17">
      <c r="A11" s="18" t="s">
        <v>28</v>
      </c>
      <c r="B11" s="18"/>
      <c r="C11" s="18"/>
      <c r="D11" s="18"/>
      <c r="E11" s="18"/>
      <c r="F11" s="18"/>
      <c r="G11" s="18"/>
      <c r="J11" s="14"/>
      <c r="K11" s="14"/>
      <c r="L11" s="14"/>
      <c r="M11" s="14"/>
      <c r="N11" s="14"/>
      <c r="O11" s="14"/>
      <c r="P11" s="14"/>
      <c r="Q11" s="14"/>
    </row>
    <row r="12" spans="1:17">
      <c r="A12" s="1" t="s">
        <v>22</v>
      </c>
      <c r="B12" s="438" t="s">
        <v>23</v>
      </c>
      <c r="C12" s="438"/>
      <c r="D12" s="438"/>
      <c r="E12" s="438"/>
      <c r="F12" s="438"/>
      <c r="G12" s="438"/>
      <c r="J12" s="14"/>
      <c r="K12" s="14"/>
      <c r="L12" s="14"/>
      <c r="M12" s="14"/>
      <c r="N12" s="14"/>
      <c r="O12" s="14"/>
      <c r="P12" s="14"/>
      <c r="Q12" s="14"/>
    </row>
    <row r="13" spans="1:17">
      <c r="A13" s="18"/>
      <c r="B13" s="437">
        <v>1993</v>
      </c>
      <c r="C13" s="437"/>
      <c r="D13" s="437"/>
      <c r="E13" s="438">
        <v>2014</v>
      </c>
      <c r="F13" s="438"/>
      <c r="G13" s="438"/>
      <c r="H13" s="14"/>
      <c r="J13" s="14"/>
      <c r="K13" s="14"/>
      <c r="L13" s="14"/>
      <c r="M13" s="14"/>
      <c r="N13" s="14"/>
      <c r="O13" s="14"/>
      <c r="P13" s="14"/>
      <c r="Q13" s="14"/>
    </row>
    <row r="14" spans="1:17">
      <c r="A14" s="1" t="s">
        <v>24</v>
      </c>
      <c r="C14" s="17">
        <f>ROUND(Amostra!D68,0)</f>
        <v>34</v>
      </c>
      <c r="F14" s="17">
        <f>ROUND(Amostra!D71,0)</f>
        <v>38</v>
      </c>
      <c r="J14" s="14"/>
      <c r="K14" s="14"/>
      <c r="L14" s="14"/>
      <c r="M14" s="14"/>
      <c r="N14" s="14"/>
      <c r="O14" s="14"/>
      <c r="P14" s="14"/>
      <c r="Q14" s="14"/>
    </row>
    <row r="15" spans="1:17">
      <c r="A15" s="1" t="s">
        <v>25</v>
      </c>
      <c r="C15" s="17">
        <f>ROUND(Amostra!D66,0)</f>
        <v>34</v>
      </c>
      <c r="F15" s="17">
        <f>ROUND(Amostra!D69,0)</f>
        <v>38</v>
      </c>
      <c r="J15" s="14"/>
      <c r="K15" s="14"/>
      <c r="L15" s="14"/>
      <c r="M15" s="14"/>
      <c r="N15" s="14"/>
      <c r="O15" s="14"/>
      <c r="P15" s="14"/>
      <c r="Q15" s="14"/>
    </row>
    <row r="16" spans="1:17">
      <c r="A16" s="18" t="s">
        <v>26</v>
      </c>
      <c r="B16" s="18"/>
      <c r="C16" s="16">
        <f>ROUND(Amostra!D67,0)</f>
        <v>33</v>
      </c>
      <c r="D16" s="18"/>
      <c r="E16" s="18"/>
      <c r="F16" s="16">
        <f>ROUND(Amostra!D70,0)</f>
        <v>38</v>
      </c>
      <c r="G16" s="18"/>
      <c r="J16" s="14"/>
      <c r="K16" s="14"/>
      <c r="L16" s="14"/>
      <c r="M16" s="14"/>
      <c r="N16" s="14"/>
      <c r="O16" s="14"/>
      <c r="P16" s="14"/>
      <c r="Q16" s="14"/>
    </row>
    <row r="17" spans="1:18">
      <c r="A17" s="1" t="s">
        <v>10</v>
      </c>
      <c r="J17" s="14"/>
      <c r="K17" s="14"/>
      <c r="L17" s="14"/>
      <c r="M17" s="14"/>
      <c r="N17" s="14"/>
      <c r="O17" s="14"/>
      <c r="P17" s="14"/>
      <c r="Q17" s="14"/>
    </row>
    <row r="18" spans="1:18">
      <c r="J18" s="14"/>
      <c r="K18" s="14"/>
      <c r="L18" s="14"/>
      <c r="M18" s="14"/>
      <c r="N18" s="14"/>
      <c r="O18" s="14"/>
      <c r="P18" s="14"/>
      <c r="Q18" s="14"/>
    </row>
    <row r="19" spans="1:18">
      <c r="A19" s="2" t="s">
        <v>29</v>
      </c>
    </row>
    <row r="20" spans="1:18">
      <c r="A20" s="1" t="s">
        <v>20</v>
      </c>
    </row>
    <row r="21" spans="1:18">
      <c r="A21" s="18" t="s">
        <v>85</v>
      </c>
      <c r="B21" s="18"/>
      <c r="C21" s="18"/>
      <c r="D21" s="18"/>
      <c r="E21" s="18"/>
      <c r="F21" s="18"/>
      <c r="G21" s="18"/>
      <c r="J21" s="1" t="s">
        <v>84</v>
      </c>
      <c r="K21" s="18"/>
      <c r="L21" s="18"/>
      <c r="M21" s="18"/>
      <c r="N21" s="18"/>
      <c r="O21" s="18"/>
      <c r="P21" s="18"/>
    </row>
    <row r="22" spans="1:18">
      <c r="A22" s="460" t="s">
        <v>13</v>
      </c>
      <c r="B22" s="438" t="s">
        <v>21</v>
      </c>
      <c r="C22" s="438"/>
      <c r="D22" s="438"/>
      <c r="E22" s="438"/>
      <c r="F22" s="438"/>
      <c r="G22" s="438"/>
      <c r="J22" s="460" t="s">
        <v>13</v>
      </c>
      <c r="K22" s="438"/>
      <c r="L22" s="438"/>
      <c r="M22" s="438"/>
      <c r="N22" s="438"/>
      <c r="O22" s="438"/>
      <c r="P22" s="438"/>
    </row>
    <row r="23" spans="1:18">
      <c r="A23" s="461"/>
      <c r="B23" s="438">
        <v>1993</v>
      </c>
      <c r="C23" s="438"/>
      <c r="D23" s="438"/>
      <c r="E23" s="438">
        <v>2014</v>
      </c>
      <c r="F23" s="438"/>
      <c r="G23" s="438"/>
      <c r="J23" s="461"/>
      <c r="K23" s="438">
        <v>1993</v>
      </c>
      <c r="L23" s="438"/>
      <c r="M23" s="438"/>
      <c r="N23" s="438">
        <v>2014</v>
      </c>
      <c r="O23" s="438"/>
      <c r="P23" s="438"/>
      <c r="Q23" s="2"/>
      <c r="R23" s="2"/>
    </row>
    <row r="24" spans="1:18">
      <c r="A24" s="1" t="s">
        <v>14</v>
      </c>
      <c r="C24" s="17">
        <f>ROUND(L24*J48,0)+1</f>
        <v>245</v>
      </c>
      <c r="F24" s="75">
        <f>ROUND(O24*K48,0)</f>
        <v>685</v>
      </c>
      <c r="J24" s="1" t="s">
        <v>14</v>
      </c>
      <c r="L24" s="178">
        <f>SUM(D81:D83)/SUM(D85:D87)</f>
        <v>9.7482304453006E-2</v>
      </c>
      <c r="N24" s="81"/>
      <c r="O24" s="25">
        <f>SUM(E81:E83)/SUM(E85:E87)</f>
        <v>0.20167398878957735</v>
      </c>
    </row>
    <row r="25" spans="1:18">
      <c r="A25" s="1" t="s">
        <v>15</v>
      </c>
      <c r="C25" s="17">
        <f>ROUND(L25*J49,0)</f>
        <v>37</v>
      </c>
      <c r="F25" s="75">
        <f>ROUND(O25*K49,0)</f>
        <v>106</v>
      </c>
      <c r="J25" s="1" t="s">
        <v>15</v>
      </c>
      <c r="L25" s="25">
        <f>SUM(D81:D82)/SUM(D85:D86)</f>
        <v>2.5606786583928991E-2</v>
      </c>
      <c r="N25" s="81"/>
      <c r="O25" s="25">
        <f>SUM(E81:E82)/SUM(E85:E86)</f>
        <v>5.7200585243503098E-2</v>
      </c>
    </row>
    <row r="26" spans="1:18">
      <c r="A26" s="1" t="s">
        <v>16</v>
      </c>
      <c r="C26" s="180">
        <f>ROUND(L26*J50,0)</f>
        <v>35</v>
      </c>
      <c r="F26" s="75">
        <f>ROUND(O26*K50,0)</f>
        <v>104</v>
      </c>
      <c r="J26" s="1" t="s">
        <v>16</v>
      </c>
      <c r="L26" s="25">
        <f>D82/D86</f>
        <v>2.808084421391522E-2</v>
      </c>
      <c r="N26" s="81"/>
      <c r="O26" s="25">
        <f>E82/E86</f>
        <v>5.9925925925925924E-2</v>
      </c>
    </row>
    <row r="27" spans="1:18">
      <c r="A27" s="1" t="s">
        <v>17</v>
      </c>
      <c r="C27" s="182">
        <f>ROUND(L27*J51,0)+1</f>
        <v>2</v>
      </c>
      <c r="F27" s="75">
        <f>ROUND(O27*K51,0)</f>
        <v>2</v>
      </c>
      <c r="J27" s="1" t="s">
        <v>17</v>
      </c>
      <c r="L27" s="25">
        <f>D81/D85</f>
        <v>7.7469335054874116E-3</v>
      </c>
      <c r="N27" s="81"/>
      <c r="O27" s="25">
        <f>E81/E85</f>
        <v>1.4067995310668231E-2</v>
      </c>
    </row>
    <row r="28" spans="1:18">
      <c r="A28" s="18" t="s">
        <v>18</v>
      </c>
      <c r="B28" s="18"/>
      <c r="C28" s="16">
        <f>ROUND(L28*J52,0)</f>
        <v>208</v>
      </c>
      <c r="D28" s="18"/>
      <c r="E28" s="18"/>
      <c r="F28" s="76">
        <f>ROUND(O28*K52,0)</f>
        <v>579</v>
      </c>
      <c r="G28" s="18"/>
      <c r="J28" s="18" t="s">
        <v>18</v>
      </c>
      <c r="K28" s="18"/>
      <c r="L28" s="26">
        <f>D83/D87</f>
        <v>0.19288916692732772</v>
      </c>
      <c r="M28" s="18"/>
      <c r="N28" s="82"/>
      <c r="O28" s="26">
        <f>E83/E87</f>
        <v>0.37374491743423782</v>
      </c>
      <c r="P28" s="18"/>
    </row>
    <row r="29" spans="1:18">
      <c r="A29" s="1" t="s">
        <v>19</v>
      </c>
    </row>
    <row r="30" spans="1:18">
      <c r="C30" s="179">
        <f>C25-C26-C27</f>
        <v>0</v>
      </c>
      <c r="D30" s="179"/>
      <c r="E30" s="179"/>
      <c r="F30" s="179">
        <f t="shared" ref="F30" si="0">F25-F26-F27</f>
        <v>0</v>
      </c>
    </row>
    <row r="31" spans="1:18">
      <c r="C31" s="181">
        <f>C24-C26-C27-C28</f>
        <v>0</v>
      </c>
      <c r="D31" s="179"/>
      <c r="E31" s="179"/>
      <c r="F31" s="179">
        <f t="shared" ref="F31" si="1">F24-F26-F27-F28</f>
        <v>0</v>
      </c>
    </row>
    <row r="32" spans="1:18">
      <c r="A32" s="2" t="s">
        <v>46</v>
      </c>
    </row>
    <row r="33" spans="1:28">
      <c r="A33" s="14" t="s">
        <v>47</v>
      </c>
      <c r="B33" s="14"/>
      <c r="C33" s="14"/>
      <c r="D33" s="14"/>
      <c r="E33" s="14"/>
      <c r="F33" s="14"/>
      <c r="G33" s="14"/>
      <c r="H33" s="14"/>
    </row>
    <row r="34" spans="1:28">
      <c r="A34" s="18" t="s">
        <v>48</v>
      </c>
      <c r="B34" s="18"/>
      <c r="C34" s="18"/>
      <c r="D34" s="18"/>
      <c r="E34" s="18"/>
      <c r="F34" s="18"/>
      <c r="G34" s="18"/>
      <c r="H34" s="18"/>
    </row>
    <row r="35" spans="1:28">
      <c r="A35" s="436" t="s">
        <v>49</v>
      </c>
      <c r="B35" s="32"/>
      <c r="C35" s="438">
        <v>1993</v>
      </c>
      <c r="D35" s="438"/>
      <c r="E35" s="438"/>
      <c r="F35" s="438">
        <v>2014</v>
      </c>
      <c r="G35" s="438"/>
      <c r="H35" s="438"/>
    </row>
    <row r="36" spans="1:28">
      <c r="A36" s="437"/>
      <c r="B36" s="18"/>
      <c r="C36" s="16" t="s">
        <v>50</v>
      </c>
      <c r="D36" s="16" t="s">
        <v>35</v>
      </c>
      <c r="E36" s="16" t="s">
        <v>24</v>
      </c>
      <c r="F36" s="16" t="s">
        <v>50</v>
      </c>
      <c r="G36" s="16" t="s">
        <v>35</v>
      </c>
      <c r="H36" s="16" t="s">
        <v>24</v>
      </c>
    </row>
    <row r="37" spans="1:28">
      <c r="A37" s="1" t="s">
        <v>51</v>
      </c>
      <c r="C37" s="17">
        <f>ROUND(SUM(D67:D68)/SUM(D67:D69)*100,1)</f>
        <v>7.7</v>
      </c>
      <c r="D37" s="52">
        <f>ROUND(SUM(D53:D54)/SUM(D53:D55)*100,1)</f>
        <v>26</v>
      </c>
      <c r="E37" s="52">
        <f>ROUND(SUM(D81:D82)/SUM(D81:D83)*100,1)</f>
        <v>15</v>
      </c>
      <c r="F37" s="17">
        <f>ROUND(SUM(E67:E68)/SUM(E67:E69)*100,1)</f>
        <v>9.6999999999999993</v>
      </c>
      <c r="G37" s="52">
        <f>ROUND(SUM(E53:E54)/SUM(E53:E55)*100,1)</f>
        <v>24.1</v>
      </c>
      <c r="H37" s="52">
        <f>ROUND(SUM(E81:E82)/SUM(E81:E83)*100,1)</f>
        <v>15.4</v>
      </c>
    </row>
    <row r="38" spans="1:28">
      <c r="A38" s="18" t="s">
        <v>52</v>
      </c>
      <c r="B38" s="18"/>
      <c r="C38" s="16">
        <f>ROUND(SUM(D71:D72)/SUM(D71:D73)*100,1)</f>
        <v>44.5</v>
      </c>
      <c r="D38" s="16">
        <f>ROUND(SUM(D57:D58)/SUM(D57:D59)*100,1)</f>
        <v>70.7</v>
      </c>
      <c r="E38" s="80">
        <f>ROUND(SUM(D85:D86)/SUM(D85:D87)*100,1)</f>
        <v>57</v>
      </c>
      <c r="F38" s="16">
        <f>ROUND(SUM(E71:E72)/SUM(E71:E73)*100,1)</f>
        <v>46.7</v>
      </c>
      <c r="G38" s="16">
        <f>ROUND(SUM(E57:E58)/SUM(E57:E59)*100,1)</f>
        <v>63.3</v>
      </c>
      <c r="H38" s="16">
        <f>ROUND(SUM(E85:E86)/SUM(E85:E87)*100,1)</f>
        <v>54.4</v>
      </c>
    </row>
    <row r="39" spans="1:28">
      <c r="A39" s="1" t="s">
        <v>10</v>
      </c>
    </row>
    <row r="43" spans="1:28">
      <c r="A43" s="2"/>
    </row>
    <row r="44" spans="1:28">
      <c r="A44" s="3" t="s">
        <v>90</v>
      </c>
      <c r="H44" s="3" t="s">
        <v>147</v>
      </c>
      <c r="I44" s="97"/>
      <c r="J44" s="97"/>
    </row>
    <row r="45" spans="1:28" ht="17.100000000000001" customHeight="1" thickBot="1">
      <c r="A45" s="462" t="s">
        <v>95</v>
      </c>
      <c r="B45" s="462"/>
      <c r="C45" s="462"/>
      <c r="D45" s="462"/>
      <c r="E45" s="462"/>
      <c r="F45" s="61"/>
      <c r="G45" s="61"/>
      <c r="H45" s="67" t="s">
        <v>146</v>
      </c>
      <c r="I45" s="68"/>
      <c r="J45" s="68"/>
      <c r="K45" s="74"/>
      <c r="L45" s="74"/>
      <c r="M45" s="74"/>
      <c r="N45" s="74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60"/>
    </row>
    <row r="46" spans="1:28" ht="17.100000000000001" customHeight="1" thickBot="1">
      <c r="A46" s="478" t="s">
        <v>22</v>
      </c>
      <c r="B46" s="85" t="s">
        <v>91</v>
      </c>
      <c r="C46" s="86"/>
      <c r="D46" s="463" t="s">
        <v>61</v>
      </c>
      <c r="E46" s="464"/>
      <c r="G46" s="60"/>
      <c r="H46" s="466" t="s">
        <v>13</v>
      </c>
      <c r="I46" s="466"/>
      <c r="J46" s="465" t="s">
        <v>94</v>
      </c>
      <c r="K46" s="465"/>
      <c r="L46" s="74"/>
      <c r="M46" s="74"/>
      <c r="N46" s="74"/>
      <c r="O46" s="7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7.100000000000001" customHeight="1" thickBot="1">
      <c r="A47" s="479"/>
      <c r="B47" s="53"/>
      <c r="C47" s="87"/>
      <c r="D47" s="88">
        <v>1993</v>
      </c>
      <c r="E47" s="89">
        <v>2014</v>
      </c>
      <c r="G47" s="60"/>
      <c r="H47" s="467"/>
      <c r="I47" s="467"/>
      <c r="J47" s="70">
        <v>1993</v>
      </c>
      <c r="K47" s="70">
        <v>2014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7.100000000000001" customHeight="1">
      <c r="A48" s="470" t="s">
        <v>62</v>
      </c>
      <c r="B48" s="473" t="s">
        <v>92</v>
      </c>
      <c r="C48" s="90" t="s">
        <v>86</v>
      </c>
      <c r="D48" s="91">
        <v>2389</v>
      </c>
      <c r="E48" s="92">
        <v>816</v>
      </c>
      <c r="G48" s="60"/>
      <c r="H48" s="468" t="s">
        <v>14</v>
      </c>
      <c r="I48" s="468"/>
      <c r="J48" s="73">
        <v>2504</v>
      </c>
      <c r="K48" s="73">
        <v>3399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14" ht="17.100000000000001" customHeight="1">
      <c r="A49" s="471"/>
      <c r="B49" s="474"/>
      <c r="C49" s="62" t="s">
        <v>87</v>
      </c>
      <c r="D49" s="63">
        <v>19527</v>
      </c>
      <c r="E49" s="55">
        <v>13643</v>
      </c>
      <c r="G49" s="54"/>
      <c r="H49" s="468" t="s">
        <v>15</v>
      </c>
      <c r="I49" s="468"/>
      <c r="J49" s="73">
        <v>1428</v>
      </c>
      <c r="K49" s="71">
        <v>1849</v>
      </c>
    </row>
    <row r="50" spans="1:14" ht="17.100000000000001" customHeight="1">
      <c r="A50" s="471"/>
      <c r="B50" s="474"/>
      <c r="C50" s="62" t="s">
        <v>88</v>
      </c>
      <c r="D50" s="63">
        <v>7425</v>
      </c>
      <c r="E50" s="55">
        <v>5782</v>
      </c>
      <c r="G50" s="54"/>
      <c r="H50" s="468" t="s">
        <v>16</v>
      </c>
      <c r="I50" s="468"/>
      <c r="J50" s="73">
        <v>1254</v>
      </c>
      <c r="K50" s="71">
        <v>1740</v>
      </c>
    </row>
    <row r="51" spans="1:14" ht="17.100000000000001" customHeight="1">
      <c r="A51" s="471"/>
      <c r="B51" s="474"/>
      <c r="C51" s="62" t="s">
        <v>89</v>
      </c>
      <c r="D51" s="63">
        <v>8085</v>
      </c>
      <c r="E51" s="55">
        <v>3221</v>
      </c>
      <c r="G51" s="54"/>
      <c r="H51" s="468" t="s">
        <v>17</v>
      </c>
      <c r="I51" s="468"/>
      <c r="J51" s="73">
        <v>174</v>
      </c>
      <c r="K51" s="71">
        <v>109</v>
      </c>
    </row>
    <row r="52" spans="1:14" ht="17.100000000000001" customHeight="1">
      <c r="A52" s="471"/>
      <c r="B52" s="475"/>
      <c r="C52" s="84" t="s">
        <v>24</v>
      </c>
      <c r="D52" s="64">
        <v>37426</v>
      </c>
      <c r="E52" s="56">
        <v>23462</v>
      </c>
      <c r="G52" s="54"/>
      <c r="H52" s="469" t="s">
        <v>18</v>
      </c>
      <c r="I52" s="469"/>
      <c r="J52" s="72">
        <v>1076</v>
      </c>
      <c r="K52" s="72">
        <v>1550</v>
      </c>
    </row>
    <row r="53" spans="1:14" ht="17.100000000000001" customHeight="1">
      <c r="A53" s="471"/>
      <c r="B53" s="476" t="s">
        <v>93</v>
      </c>
      <c r="C53" s="58" t="s">
        <v>86</v>
      </c>
      <c r="D53" s="65">
        <v>24</v>
      </c>
      <c r="E53" s="57">
        <v>19</v>
      </c>
      <c r="G53" s="54"/>
      <c r="H53" s="67"/>
      <c r="I53" s="67"/>
      <c r="J53" s="69"/>
      <c r="K53" s="69"/>
      <c r="L53" s="67"/>
      <c r="M53" s="67"/>
      <c r="N53" s="67"/>
    </row>
    <row r="54" spans="1:14" ht="17.100000000000001" customHeight="1">
      <c r="A54" s="471"/>
      <c r="B54" s="474"/>
      <c r="C54" s="62" t="s">
        <v>87</v>
      </c>
      <c r="D54" s="63">
        <v>651</v>
      </c>
      <c r="E54" s="55">
        <v>1001</v>
      </c>
      <c r="G54" s="54"/>
      <c r="H54" s="83" t="s">
        <v>165</v>
      </c>
      <c r="I54" s="18"/>
      <c r="J54" s="18"/>
      <c r="K54" s="18"/>
      <c r="L54" s="18"/>
      <c r="M54" s="18"/>
      <c r="N54" s="18"/>
    </row>
    <row r="55" spans="1:14" ht="17.100000000000001" customHeight="1">
      <c r="A55" s="471"/>
      <c r="B55" s="474"/>
      <c r="C55" s="62" t="s">
        <v>88</v>
      </c>
      <c r="D55" s="63">
        <v>1924</v>
      </c>
      <c r="E55" s="55">
        <v>3205</v>
      </c>
      <c r="G55" s="54"/>
      <c r="H55" s="460" t="s">
        <v>13</v>
      </c>
      <c r="I55" s="460"/>
      <c r="J55" s="77"/>
      <c r="K55" s="77"/>
    </row>
    <row r="56" spans="1:14" ht="17.100000000000001" customHeight="1">
      <c r="A56" s="471"/>
      <c r="B56" s="475"/>
      <c r="C56" s="84" t="s">
        <v>24</v>
      </c>
      <c r="D56" s="64">
        <v>2599</v>
      </c>
      <c r="E56" s="56">
        <v>4225</v>
      </c>
      <c r="G56" s="54"/>
      <c r="H56" s="461"/>
      <c r="I56" s="461"/>
      <c r="J56" s="77">
        <v>1993</v>
      </c>
      <c r="K56" s="77">
        <v>2014</v>
      </c>
    </row>
    <row r="57" spans="1:14" ht="17.100000000000001" customHeight="1">
      <c r="A57" s="471"/>
      <c r="B57" s="476" t="s">
        <v>24</v>
      </c>
      <c r="C57" s="58" t="s">
        <v>86</v>
      </c>
      <c r="D57" s="65">
        <v>2413</v>
      </c>
      <c r="E57" s="57">
        <v>835</v>
      </c>
      <c r="G57" s="54"/>
      <c r="H57" s="1" t="s">
        <v>14</v>
      </c>
      <c r="J57" s="78">
        <f>SUM(D76:D78)/SUM(D85:D87)</f>
        <v>0.90251769554699401</v>
      </c>
      <c r="K57" s="78">
        <f>SUM(E76:E78)/SUM(E85:E87)</f>
        <v>0.79832601121042268</v>
      </c>
    </row>
    <row r="58" spans="1:14" ht="17.100000000000001" customHeight="1">
      <c r="A58" s="471"/>
      <c r="B58" s="474"/>
      <c r="C58" s="62" t="s">
        <v>87</v>
      </c>
      <c r="D58" s="63">
        <v>20178</v>
      </c>
      <c r="E58" s="55">
        <v>14644</v>
      </c>
      <c r="G58" s="54"/>
      <c r="H58" s="1" t="s">
        <v>15</v>
      </c>
      <c r="J58" s="78">
        <f>SUM(D76:D77)/SUM(D85:D86)</f>
        <v>0.97439321341607099</v>
      </c>
      <c r="K58" s="78">
        <f>SUM(E76:E77)/SUM(E85:E86)</f>
        <v>0.94279941475649687</v>
      </c>
    </row>
    <row r="59" spans="1:14" ht="17.100000000000001" customHeight="1">
      <c r="A59" s="471"/>
      <c r="B59" s="474"/>
      <c r="C59" s="62" t="s">
        <v>88</v>
      </c>
      <c r="D59" s="63">
        <v>9349</v>
      </c>
      <c r="E59" s="55">
        <v>8987</v>
      </c>
      <c r="G59" s="54"/>
      <c r="H59" s="1" t="s">
        <v>16</v>
      </c>
      <c r="J59" s="78">
        <f>D77/D86</f>
        <v>0.97191915578608479</v>
      </c>
      <c r="K59" s="78">
        <f>E77/E86</f>
        <v>0.94007407407407406</v>
      </c>
    </row>
    <row r="60" spans="1:14" ht="17.100000000000001" customHeight="1">
      <c r="A60" s="471"/>
      <c r="B60" s="474"/>
      <c r="C60" s="62" t="s">
        <v>89</v>
      </c>
      <c r="D60" s="63">
        <v>8085</v>
      </c>
      <c r="E60" s="55">
        <v>3221</v>
      </c>
      <c r="G60" s="54"/>
      <c r="H60" s="1" t="s">
        <v>17</v>
      </c>
      <c r="J60" s="78">
        <f>D76/D85</f>
        <v>0.99225306649451261</v>
      </c>
      <c r="K60" s="78">
        <f>E76/E85</f>
        <v>0.98593200468933173</v>
      </c>
    </row>
    <row r="61" spans="1:14" ht="17.100000000000001" customHeight="1" thickBot="1">
      <c r="A61" s="472"/>
      <c r="B61" s="477"/>
      <c r="C61" s="93" t="s">
        <v>24</v>
      </c>
      <c r="D61" s="66">
        <v>40025</v>
      </c>
      <c r="E61" s="59">
        <v>27687</v>
      </c>
      <c r="G61" s="54"/>
      <c r="H61" s="18" t="s">
        <v>18</v>
      </c>
      <c r="I61" s="18"/>
      <c r="J61" s="79">
        <f>D78/D87</f>
        <v>0.80711083307267228</v>
      </c>
      <c r="K61" s="79">
        <f>E78/E87</f>
        <v>0.62625508256576212</v>
      </c>
    </row>
    <row r="62" spans="1:14" ht="17.100000000000001" customHeight="1">
      <c r="A62" s="482" t="s">
        <v>68</v>
      </c>
      <c r="B62" s="483" t="s">
        <v>92</v>
      </c>
      <c r="C62" s="62" t="s">
        <v>86</v>
      </c>
      <c r="D62" s="63">
        <v>2222</v>
      </c>
      <c r="E62" s="55">
        <v>866</v>
      </c>
    </row>
    <row r="63" spans="1:14" ht="15.95" customHeight="1">
      <c r="A63" s="479"/>
      <c r="B63" s="474"/>
      <c r="C63" s="62" t="s">
        <v>87</v>
      </c>
      <c r="D63" s="63">
        <v>13077</v>
      </c>
      <c r="E63" s="55">
        <v>11739</v>
      </c>
      <c r="I63" s="67"/>
    </row>
    <row r="64" spans="1:14" ht="15.95" customHeight="1">
      <c r="A64" s="479"/>
      <c r="B64" s="474"/>
      <c r="C64" s="62" t="s">
        <v>88</v>
      </c>
      <c r="D64" s="63">
        <v>15798</v>
      </c>
      <c r="E64" s="55">
        <v>9312</v>
      </c>
    </row>
    <row r="65" spans="1:27" ht="15.95" customHeight="1">
      <c r="A65" s="479"/>
      <c r="B65" s="474"/>
      <c r="C65" s="62" t="s">
        <v>89</v>
      </c>
      <c r="D65" s="63">
        <v>7740</v>
      </c>
      <c r="E65" s="55">
        <v>3105</v>
      </c>
      <c r="G65" s="61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95" customHeight="1">
      <c r="A66" s="479"/>
      <c r="B66" s="475"/>
      <c r="C66" s="84" t="s">
        <v>24</v>
      </c>
      <c r="D66" s="64">
        <v>38837</v>
      </c>
      <c r="E66" s="56">
        <v>25022</v>
      </c>
    </row>
    <row r="67" spans="1:27" ht="15.95" customHeight="1">
      <c r="A67" s="479"/>
      <c r="B67" s="476" t="s">
        <v>93</v>
      </c>
      <c r="C67" s="58" t="s">
        <v>86</v>
      </c>
      <c r="D67" s="65">
        <v>12</v>
      </c>
      <c r="E67" s="57">
        <v>5</v>
      </c>
    </row>
    <row r="68" spans="1:27" ht="17.100000000000001" customHeight="1">
      <c r="A68" s="479"/>
      <c r="B68" s="474"/>
      <c r="C68" s="62" t="s">
        <v>87</v>
      </c>
      <c r="D68" s="63">
        <v>291</v>
      </c>
      <c r="E68" s="55">
        <v>617</v>
      </c>
    </row>
    <row r="69" spans="1:27" ht="17.100000000000001" customHeight="1">
      <c r="A69" s="479"/>
      <c r="B69" s="474"/>
      <c r="C69" s="62" t="s">
        <v>88</v>
      </c>
      <c r="D69" s="63">
        <v>3626</v>
      </c>
      <c r="E69" s="55">
        <v>5803</v>
      </c>
    </row>
    <row r="70" spans="1:27" ht="17.100000000000001" customHeight="1">
      <c r="A70" s="479"/>
      <c r="B70" s="475"/>
      <c r="C70" s="84" t="s">
        <v>24</v>
      </c>
      <c r="D70" s="64">
        <v>3929</v>
      </c>
      <c r="E70" s="56">
        <v>6425</v>
      </c>
    </row>
    <row r="71" spans="1:27" ht="17.100000000000001" customHeight="1">
      <c r="A71" s="479"/>
      <c r="B71" s="476" t="s">
        <v>24</v>
      </c>
      <c r="C71" s="58" t="s">
        <v>86</v>
      </c>
      <c r="D71" s="65">
        <v>2234</v>
      </c>
      <c r="E71" s="57">
        <v>871</v>
      </c>
    </row>
    <row r="72" spans="1:27" ht="17.100000000000001" customHeight="1">
      <c r="A72" s="479"/>
      <c r="B72" s="474"/>
      <c r="C72" s="62" t="s">
        <v>87</v>
      </c>
      <c r="D72" s="63">
        <v>13368</v>
      </c>
      <c r="E72" s="55">
        <v>12356</v>
      </c>
    </row>
    <row r="73" spans="1:27" ht="17.100000000000001" customHeight="1">
      <c r="A73" s="479"/>
      <c r="B73" s="474"/>
      <c r="C73" s="62" t="s">
        <v>88</v>
      </c>
      <c r="D73" s="63">
        <v>19424</v>
      </c>
      <c r="E73" s="55">
        <v>15115</v>
      </c>
    </row>
    <row r="74" spans="1:27" ht="17.100000000000001" customHeight="1">
      <c r="A74" s="479"/>
      <c r="B74" s="474"/>
      <c r="C74" s="62" t="s">
        <v>89</v>
      </c>
      <c r="D74" s="63">
        <v>7740</v>
      </c>
      <c r="E74" s="55">
        <v>3105</v>
      </c>
    </row>
    <row r="75" spans="1:27" ht="17.100000000000001" customHeight="1" thickBot="1">
      <c r="A75" s="479"/>
      <c r="B75" s="474"/>
      <c r="C75" s="94" t="s">
        <v>24</v>
      </c>
      <c r="D75" s="63">
        <v>42766</v>
      </c>
      <c r="E75" s="55">
        <v>31447</v>
      </c>
    </row>
    <row r="76" spans="1:27" ht="17.100000000000001" customHeight="1" thickBot="1">
      <c r="A76" s="480" t="s">
        <v>24</v>
      </c>
      <c r="B76" s="473" t="s">
        <v>92</v>
      </c>
      <c r="C76" s="90" t="s">
        <v>86</v>
      </c>
      <c r="D76" s="91">
        <v>4611</v>
      </c>
      <c r="E76" s="92">
        <v>1682</v>
      </c>
    </row>
    <row r="77" spans="1:27" ht="17.100000000000001" customHeight="1">
      <c r="A77" s="471"/>
      <c r="B77" s="474"/>
      <c r="C77" s="62" t="s">
        <v>87</v>
      </c>
      <c r="D77" s="63">
        <v>32604</v>
      </c>
      <c r="E77" s="55">
        <v>25382</v>
      </c>
    </row>
    <row r="78" spans="1:27" ht="17.100000000000001" customHeight="1">
      <c r="A78" s="471"/>
      <c r="B78" s="474"/>
      <c r="C78" s="62" t="s">
        <v>88</v>
      </c>
      <c r="D78" s="63">
        <v>23223</v>
      </c>
      <c r="E78" s="55">
        <v>15094</v>
      </c>
    </row>
    <row r="79" spans="1:27" ht="17.100000000000001" customHeight="1">
      <c r="A79" s="471"/>
      <c r="B79" s="474"/>
      <c r="C79" s="62" t="s">
        <v>89</v>
      </c>
      <c r="D79" s="63">
        <v>15825</v>
      </c>
      <c r="E79" s="55">
        <v>6326</v>
      </c>
    </row>
    <row r="80" spans="1:27" ht="17.100000000000001" customHeight="1">
      <c r="A80" s="471"/>
      <c r="B80" s="475"/>
      <c r="C80" s="84" t="s">
        <v>24</v>
      </c>
      <c r="D80" s="64">
        <v>76263</v>
      </c>
      <c r="E80" s="56">
        <v>48484</v>
      </c>
    </row>
    <row r="81" spans="1:5" ht="17.100000000000001" customHeight="1">
      <c r="A81" s="471"/>
      <c r="B81" s="476" t="s">
        <v>93</v>
      </c>
      <c r="C81" s="58" t="s">
        <v>86</v>
      </c>
      <c r="D81" s="65">
        <v>36</v>
      </c>
      <c r="E81" s="57">
        <v>24</v>
      </c>
    </row>
    <row r="82" spans="1:5" ht="17.100000000000001" customHeight="1">
      <c r="A82" s="471"/>
      <c r="B82" s="474"/>
      <c r="C82" s="62" t="s">
        <v>87</v>
      </c>
      <c r="D82" s="63">
        <v>942</v>
      </c>
      <c r="E82" s="55">
        <v>1618</v>
      </c>
    </row>
    <row r="83" spans="1:5" ht="17.100000000000001" customHeight="1">
      <c r="A83" s="471"/>
      <c r="B83" s="474"/>
      <c r="C83" s="62" t="s">
        <v>88</v>
      </c>
      <c r="D83" s="63">
        <v>5550</v>
      </c>
      <c r="E83" s="55">
        <v>9008</v>
      </c>
    </row>
    <row r="84" spans="1:5" ht="17.100000000000001" customHeight="1">
      <c r="A84" s="471"/>
      <c r="B84" s="475"/>
      <c r="C84" s="84" t="s">
        <v>24</v>
      </c>
      <c r="D84" s="64">
        <v>6528</v>
      </c>
      <c r="E84" s="56">
        <v>10650</v>
      </c>
    </row>
    <row r="85" spans="1:5" ht="17.100000000000001" customHeight="1" thickBot="1">
      <c r="A85" s="471"/>
      <c r="B85" s="481" t="s">
        <v>24</v>
      </c>
      <c r="C85" s="58" t="s">
        <v>86</v>
      </c>
      <c r="D85" s="65">
        <v>4647</v>
      </c>
      <c r="E85" s="57">
        <v>1706</v>
      </c>
    </row>
    <row r="86" spans="1:5" ht="17.100000000000001" customHeight="1">
      <c r="A86" s="471"/>
      <c r="B86" s="474"/>
      <c r="C86" s="62" t="s">
        <v>87</v>
      </c>
      <c r="D86" s="63">
        <v>33546</v>
      </c>
      <c r="E86" s="55">
        <v>27000</v>
      </c>
    </row>
    <row r="87" spans="1:5" ht="17.100000000000001" customHeight="1">
      <c r="A87" s="471"/>
      <c r="B87" s="474"/>
      <c r="C87" s="62" t="s">
        <v>88</v>
      </c>
      <c r="D87" s="63">
        <v>28773</v>
      </c>
      <c r="E87" s="55">
        <v>24102</v>
      </c>
    </row>
    <row r="88" spans="1:5" ht="17.100000000000001" customHeight="1">
      <c r="A88" s="471"/>
      <c r="B88" s="474"/>
      <c r="C88" s="62" t="s">
        <v>89</v>
      </c>
      <c r="D88" s="63">
        <v>15825</v>
      </c>
      <c r="E88" s="55">
        <v>6326</v>
      </c>
    </row>
    <row r="89" spans="1:5" ht="17.100000000000001" customHeight="1" thickBot="1">
      <c r="A89" s="472"/>
      <c r="B89" s="477"/>
      <c r="C89" s="93" t="s">
        <v>24</v>
      </c>
      <c r="D89" s="66">
        <v>82791</v>
      </c>
      <c r="E89" s="59">
        <v>59134</v>
      </c>
    </row>
    <row r="90" spans="1:5" ht="17.100000000000001" customHeight="1"/>
    <row r="91" spans="1:5" ht="17.100000000000001" customHeight="1"/>
    <row r="92" spans="1:5" ht="17.100000000000001" customHeight="1"/>
    <row r="93" spans="1:5" ht="17.100000000000001" customHeight="1"/>
    <row r="94" spans="1:5" ht="17.100000000000001" customHeight="1"/>
    <row r="95" spans="1:5" ht="17.100000000000001" customHeight="1"/>
    <row r="96" spans="1:5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</sheetData>
  <mergeCells count="43">
    <mergeCell ref="A76:A89"/>
    <mergeCell ref="B76:B80"/>
    <mergeCell ref="B81:B84"/>
    <mergeCell ref="B85:B89"/>
    <mergeCell ref="A62:A75"/>
    <mergeCell ref="B62:B66"/>
    <mergeCell ref="B67:B70"/>
    <mergeCell ref="B71:B75"/>
    <mergeCell ref="A48:A61"/>
    <mergeCell ref="B48:B52"/>
    <mergeCell ref="B53:B56"/>
    <mergeCell ref="B57:B61"/>
    <mergeCell ref="A46:A47"/>
    <mergeCell ref="D46:E46"/>
    <mergeCell ref="H55:I56"/>
    <mergeCell ref="J46:K46"/>
    <mergeCell ref="H46:I47"/>
    <mergeCell ref="H48:I48"/>
    <mergeCell ref="H52:I52"/>
    <mergeCell ref="H51:I51"/>
    <mergeCell ref="H50:I50"/>
    <mergeCell ref="H49:I49"/>
    <mergeCell ref="A45:E45"/>
    <mergeCell ref="A35:A36"/>
    <mergeCell ref="C35:E35"/>
    <mergeCell ref="F35:H35"/>
    <mergeCell ref="B3:G3"/>
    <mergeCell ref="B4:D4"/>
    <mergeCell ref="E4:G4"/>
    <mergeCell ref="B12:G12"/>
    <mergeCell ref="B13:D13"/>
    <mergeCell ref="E13:G13"/>
    <mergeCell ref="A22:A23"/>
    <mergeCell ref="J4:J5"/>
    <mergeCell ref="L4:N4"/>
    <mergeCell ref="O4:Q4"/>
    <mergeCell ref="E23:G23"/>
    <mergeCell ref="B23:D23"/>
    <mergeCell ref="B22:G22"/>
    <mergeCell ref="K22:P22"/>
    <mergeCell ref="K23:M23"/>
    <mergeCell ref="N23:P23"/>
    <mergeCell ref="J22:J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B102"/>
  <sheetViews>
    <sheetView zoomScale="80" zoomScaleNormal="80" workbookViewId="0">
      <selection activeCell="B19" sqref="B19:G20"/>
    </sheetView>
  </sheetViews>
  <sheetFormatPr defaultRowHeight="15"/>
  <cols>
    <col min="1" max="1" width="18" style="1" customWidth="1"/>
    <col min="2" max="2" width="12.140625" style="1" bestFit="1" customWidth="1"/>
    <col min="3" max="3" width="17.42578125" style="1" customWidth="1"/>
    <col min="4" max="4" width="10.5703125" style="1" customWidth="1"/>
    <col min="5" max="5" width="11" style="1" customWidth="1"/>
    <col min="6" max="8" width="9.140625" style="1"/>
    <col min="9" max="9" width="18.85546875" style="1" customWidth="1"/>
    <col min="10" max="10" width="14.140625" style="1" customWidth="1"/>
    <col min="11" max="16384" width="9.140625" style="1"/>
  </cols>
  <sheetData>
    <row r="1" spans="1:17">
      <c r="A1" s="2" t="s">
        <v>29</v>
      </c>
      <c r="B1" s="14"/>
      <c r="C1" s="14"/>
      <c r="D1" s="14"/>
      <c r="E1" s="14"/>
      <c r="F1" s="14"/>
      <c r="G1" s="14"/>
      <c r="H1" s="14"/>
      <c r="I1" s="14"/>
    </row>
    <row r="2" spans="1:17">
      <c r="A2" s="1" t="s">
        <v>20</v>
      </c>
    </row>
    <row r="3" spans="1:17">
      <c r="A3" s="18" t="s">
        <v>144</v>
      </c>
      <c r="B3" s="18"/>
      <c r="C3" s="18"/>
      <c r="D3" s="18"/>
      <c r="E3" s="18"/>
      <c r="F3" s="18"/>
      <c r="G3" s="18"/>
      <c r="I3" s="83" t="s">
        <v>166</v>
      </c>
      <c r="J3" s="259"/>
      <c r="K3" s="259"/>
      <c r="L3" s="259"/>
      <c r="M3" s="259"/>
      <c r="N3" s="259"/>
      <c r="O3" s="259"/>
      <c r="P3" s="83"/>
    </row>
    <row r="4" spans="1:17">
      <c r="A4" s="460" t="s">
        <v>13</v>
      </c>
      <c r="B4" s="438" t="s">
        <v>33</v>
      </c>
      <c r="C4" s="438"/>
      <c r="D4" s="438"/>
      <c r="E4" s="438" t="s">
        <v>136</v>
      </c>
      <c r="F4" s="438"/>
      <c r="G4" s="438"/>
      <c r="I4" s="460" t="s">
        <v>13</v>
      </c>
      <c r="J4" s="438" t="s">
        <v>33</v>
      </c>
      <c r="K4" s="438"/>
      <c r="L4" s="438"/>
      <c r="M4" s="438" t="s">
        <v>136</v>
      </c>
      <c r="N4" s="438"/>
      <c r="O4" s="438"/>
    </row>
    <row r="5" spans="1:17">
      <c r="A5" s="461"/>
      <c r="B5" s="187" t="s">
        <v>50</v>
      </c>
      <c r="C5" s="187" t="s">
        <v>35</v>
      </c>
      <c r="D5" s="187" t="s">
        <v>24</v>
      </c>
      <c r="E5" s="187" t="s">
        <v>50</v>
      </c>
      <c r="F5" s="187" t="s">
        <v>35</v>
      </c>
      <c r="G5" s="187" t="s">
        <v>24</v>
      </c>
      <c r="I5" s="461"/>
      <c r="J5" s="187" t="s">
        <v>50</v>
      </c>
      <c r="K5" s="187" t="s">
        <v>35</v>
      </c>
      <c r="L5" s="187" t="s">
        <v>24</v>
      </c>
      <c r="M5" s="187" t="s">
        <v>50</v>
      </c>
      <c r="N5" s="187" t="s">
        <v>35</v>
      </c>
      <c r="O5" s="187" t="s">
        <v>24</v>
      </c>
      <c r="P5" s="2"/>
      <c r="Q5" s="2"/>
    </row>
    <row r="6" spans="1:17">
      <c r="A6" s="1" t="s">
        <v>14</v>
      </c>
      <c r="B6" s="17">
        <f>IF(J6&gt;=100, ROUND(J16*$L$29,0), "(1)")</f>
        <v>159</v>
      </c>
      <c r="C6" s="17">
        <f>IF(K6&gt;=100, ROUND(K16*$L$29,0), "(1)")</f>
        <v>106</v>
      </c>
      <c r="D6" s="17">
        <f>IF(L6&gt;=100, ROUND(L16*$L$29,0), "(1)")</f>
        <v>265</v>
      </c>
      <c r="E6" s="17">
        <f>IF(M6&gt;=100, ROUND(M16*$O$29,0), "(1)")</f>
        <v>369</v>
      </c>
      <c r="F6" s="17">
        <f>IF(N6&gt;=100, ROUND(N16*$O$29,0), "(1)")</f>
        <v>244</v>
      </c>
      <c r="G6" s="17">
        <f t="shared" ref="G6" si="0">IF(O6&gt;=100, ROUND(O16*$O$29,0), "(1)")</f>
        <v>614</v>
      </c>
      <c r="I6" s="1" t="s">
        <v>14</v>
      </c>
      <c r="J6" s="260">
        <f>SUM(D32:D34)</f>
        <v>15587</v>
      </c>
      <c r="K6" s="260">
        <f>SUM(D28:D30)</f>
        <v>10398</v>
      </c>
      <c r="L6" s="260">
        <f>SUM(D36:D38)</f>
        <v>25985</v>
      </c>
      <c r="M6" s="260">
        <f>SUM(E32:E34)</f>
        <v>26336</v>
      </c>
      <c r="N6" s="260">
        <f>SUM(E28:E30)</f>
        <v>17425</v>
      </c>
      <c r="O6" s="260">
        <f>SUM(E36:E38)</f>
        <v>43761</v>
      </c>
    </row>
    <row r="7" spans="1:17">
      <c r="A7" s="1" t="s">
        <v>15</v>
      </c>
      <c r="B7" s="17">
        <f>IF(J7&gt;=100, ROUND(J17*$L$30,0), "(1)")</f>
        <v>12</v>
      </c>
      <c r="C7" s="17">
        <f>IF(K7&gt;=100, ROUND(K17*$L$30,0), "(1)")</f>
        <v>26</v>
      </c>
      <c r="D7" s="17">
        <f>IF(L7&gt;=100, ROUND(L17*$L$30,0), "(1)")</f>
        <v>37</v>
      </c>
      <c r="E7" s="17">
        <f>IF(M7&gt;=100, ROUND(M17*$O$30,0), "(1)")</f>
        <v>36</v>
      </c>
      <c r="F7" s="17">
        <f t="shared" ref="F7:G7" si="1">IF(N7&gt;=100, ROUND(N17*$O$30,0), "(1)")</f>
        <v>61</v>
      </c>
      <c r="G7" s="17">
        <f t="shared" si="1"/>
        <v>97</v>
      </c>
      <c r="I7" s="1" t="s">
        <v>15</v>
      </c>
      <c r="J7" s="260">
        <f>SUM(D32:D33)</f>
        <v>1161</v>
      </c>
      <c r="K7" s="260">
        <f>SUM(D28:D29)</f>
        <v>2509</v>
      </c>
      <c r="L7" s="260">
        <f>SUM(D36:D37)</f>
        <v>3670</v>
      </c>
      <c r="M7" s="260">
        <f>SUM(E32:E33)</f>
        <v>2600</v>
      </c>
      <c r="N7" s="260">
        <f>SUM(E28:E29)</f>
        <v>4353</v>
      </c>
      <c r="O7" s="260">
        <f>SUM(E36:E37)</f>
        <v>6953</v>
      </c>
    </row>
    <row r="8" spans="1:17">
      <c r="A8" s="1" t="s">
        <v>16</v>
      </c>
      <c r="B8" s="17">
        <f>IF(J8&gt;=100, ROUND(J18*$L$31,0), "(1)")</f>
        <v>12</v>
      </c>
      <c r="C8" s="17">
        <f>IF(K8&gt;=100, ROUND(K18*$L$31,0), "(1)")</f>
        <v>24</v>
      </c>
      <c r="D8" s="17">
        <f>IF(L8&gt;=100, ROUND(L18*$L$31,0), "(1)")</f>
        <v>36</v>
      </c>
      <c r="E8" s="17">
        <f>IF(M8&gt;=100, ROUND(M18*$O$31,0), "(1)")</f>
        <v>36</v>
      </c>
      <c r="F8" s="17">
        <f t="shared" ref="F8:G8" si="2">IF(N8&gt;=100, ROUND(N18*$O$31,0), "(1)")</f>
        <v>60</v>
      </c>
      <c r="G8" s="17">
        <f t="shared" si="2"/>
        <v>96</v>
      </c>
      <c r="I8" s="1" t="s">
        <v>16</v>
      </c>
      <c r="J8" s="260">
        <f>D33</f>
        <v>1131</v>
      </c>
      <c r="K8" s="260">
        <f>D29</f>
        <v>2392</v>
      </c>
      <c r="L8" s="260">
        <f>D37</f>
        <v>3523</v>
      </c>
      <c r="M8" s="260">
        <f>E33</f>
        <v>2562</v>
      </c>
      <c r="N8" s="260">
        <f>E29</f>
        <v>4268</v>
      </c>
      <c r="O8" s="260">
        <f>E37</f>
        <v>6830</v>
      </c>
    </row>
    <row r="9" spans="1:17">
      <c r="A9" s="1" t="s">
        <v>145</v>
      </c>
      <c r="B9" s="75" t="str">
        <f>IF(J9&gt;=100, ROUND(J19*$L$32,0), "(1)")</f>
        <v>(1)</v>
      </c>
      <c r="C9" s="17">
        <f t="shared" ref="C9:D9" si="3">IF(K9&gt;=100, ROUND(K19*$L$32,0), "(1)")</f>
        <v>1</v>
      </c>
      <c r="D9" s="17">
        <f t="shared" si="3"/>
        <v>2</v>
      </c>
      <c r="E9" s="75" t="str">
        <f>IF(M9&gt;=100, ROUND(M19*$O$32,0), "(1)")</f>
        <v>(1)</v>
      </c>
      <c r="F9" s="75" t="str">
        <f t="shared" ref="F9:G9" si="4">IF(N9&gt;=100, ROUND(N19*$O$32,0), "(1)")</f>
        <v>(1)</v>
      </c>
      <c r="G9" s="17">
        <f t="shared" si="4"/>
        <v>2</v>
      </c>
      <c r="I9" s="1" t="s">
        <v>17</v>
      </c>
      <c r="J9" s="262">
        <f>D32</f>
        <v>30</v>
      </c>
      <c r="K9" s="260">
        <f>D28</f>
        <v>117</v>
      </c>
      <c r="L9" s="260">
        <f>D36</f>
        <v>147</v>
      </c>
      <c r="M9" s="262">
        <f>E32</f>
        <v>38</v>
      </c>
      <c r="N9" s="262">
        <f>E28</f>
        <v>85</v>
      </c>
      <c r="O9" s="260">
        <f>E36</f>
        <v>123</v>
      </c>
    </row>
    <row r="10" spans="1:17">
      <c r="A10" s="18" t="s">
        <v>18</v>
      </c>
      <c r="B10" s="190">
        <f>IF(J10&gt;=100, ROUND(J20*$L$34,0), "(1)")</f>
        <v>147</v>
      </c>
      <c r="C10" s="190">
        <f t="shared" ref="C10:D10" si="5">IF(K10&gt;=100, ROUND(K20*$L$34,0), "(1)")</f>
        <v>80</v>
      </c>
      <c r="D10" s="190">
        <f t="shared" si="5"/>
        <v>227</v>
      </c>
      <c r="E10" s="190">
        <f>IF(M10&gt;=100, ROUND(M20*$O$34,0), "(1)")</f>
        <v>333</v>
      </c>
      <c r="F10" s="190">
        <f t="shared" ref="F10:G10" si="6">IF(N10&gt;=100, ROUND(N20*$O$34,0), "(1)")</f>
        <v>183</v>
      </c>
      <c r="G10" s="190">
        <f t="shared" si="6"/>
        <v>516</v>
      </c>
      <c r="I10" s="18" t="s">
        <v>18</v>
      </c>
      <c r="J10" s="261">
        <f>D34</f>
        <v>14426</v>
      </c>
      <c r="K10" s="261">
        <f>D30</f>
        <v>7889</v>
      </c>
      <c r="L10" s="261">
        <f>D38</f>
        <v>22315</v>
      </c>
      <c r="M10" s="261">
        <f>E34</f>
        <v>23736</v>
      </c>
      <c r="N10" s="261">
        <f>E30</f>
        <v>13072</v>
      </c>
      <c r="O10" s="261">
        <f>E38</f>
        <v>36808</v>
      </c>
    </row>
    <row r="11" spans="1:17">
      <c r="A11" s="1" t="s">
        <v>19</v>
      </c>
      <c r="B11" s="188"/>
      <c r="C11" s="188"/>
      <c r="D11" s="188"/>
      <c r="E11" s="188"/>
      <c r="F11" s="188"/>
      <c r="G11" s="188"/>
      <c r="J11" s="188"/>
      <c r="K11" s="188"/>
      <c r="L11" s="188"/>
      <c r="M11" s="188"/>
      <c r="N11" s="188"/>
      <c r="O11" s="188"/>
    </row>
    <row r="12" spans="1:17">
      <c r="A12" s="1" t="s">
        <v>42</v>
      </c>
      <c r="B12" s="191"/>
      <c r="C12" s="191"/>
      <c r="D12" s="191"/>
      <c r="E12" s="191"/>
      <c r="F12" s="191"/>
      <c r="G12" s="191"/>
      <c r="J12" s="191"/>
      <c r="K12" s="191"/>
      <c r="L12" s="191"/>
      <c r="M12" s="191"/>
      <c r="N12" s="191"/>
      <c r="O12" s="191"/>
    </row>
    <row r="13" spans="1:17">
      <c r="I13" s="83" t="s">
        <v>164</v>
      </c>
      <c r="J13" s="259"/>
      <c r="K13" s="259"/>
      <c r="L13" s="259"/>
      <c r="M13" s="259"/>
      <c r="N13" s="259"/>
      <c r="O13" s="259"/>
      <c r="P13" s="14"/>
      <c r="Q13" s="14"/>
    </row>
    <row r="14" spans="1:17" ht="15" customHeight="1">
      <c r="A14" s="2" t="s">
        <v>46</v>
      </c>
      <c r="I14" s="460" t="s">
        <v>13</v>
      </c>
      <c r="J14" s="438" t="s">
        <v>33</v>
      </c>
      <c r="K14" s="438"/>
      <c r="L14" s="438"/>
      <c r="M14" s="438" t="s">
        <v>136</v>
      </c>
      <c r="N14" s="438"/>
      <c r="O14" s="438"/>
    </row>
    <row r="15" spans="1:17">
      <c r="A15" s="1" t="s">
        <v>148</v>
      </c>
      <c r="I15" s="461"/>
      <c r="J15" s="187" t="s">
        <v>50</v>
      </c>
      <c r="K15" s="187" t="s">
        <v>35</v>
      </c>
      <c r="L15" s="187" t="s">
        <v>24</v>
      </c>
      <c r="M15" s="187" t="s">
        <v>50</v>
      </c>
      <c r="N15" s="187" t="s">
        <v>35</v>
      </c>
      <c r="O15" s="187" t="s">
        <v>24</v>
      </c>
    </row>
    <row r="16" spans="1:17">
      <c r="A16" s="18" t="s">
        <v>144</v>
      </c>
      <c r="I16" s="1" t="s">
        <v>14</v>
      </c>
      <c r="J16" s="81">
        <f>J6/$J$29</f>
        <v>6.1423212118346178E-2</v>
      </c>
      <c r="K16" s="81">
        <f>K6/$J$29</f>
        <v>4.0975079207452594E-2</v>
      </c>
      <c r="L16" s="81">
        <f>L6/$J$29</f>
        <v>0.10239829132579878</v>
      </c>
      <c r="M16" s="81">
        <f>M6/$M$29</f>
        <v>0.11004236898623634</v>
      </c>
      <c r="N16" s="81">
        <f t="shared" ref="N16:O16" si="7">N6/$M$29</f>
        <v>7.2808637590566841E-2</v>
      </c>
      <c r="O16" s="81">
        <f t="shared" si="7"/>
        <v>0.1828510065768032</v>
      </c>
    </row>
    <row r="17" spans="1:28">
      <c r="A17" s="460" t="s">
        <v>13</v>
      </c>
      <c r="B17" s="438" t="s">
        <v>33</v>
      </c>
      <c r="C17" s="438"/>
      <c r="D17" s="438"/>
      <c r="E17" s="438" t="s">
        <v>136</v>
      </c>
      <c r="F17" s="438"/>
      <c r="G17" s="438"/>
      <c r="I17" s="1" t="s">
        <v>15</v>
      </c>
      <c r="J17" s="81">
        <f>J7/$J$30</f>
        <v>8.2312987869291795E-3</v>
      </c>
      <c r="K17" s="81">
        <f>K7/$J$30</f>
        <v>1.7788396775542906E-2</v>
      </c>
      <c r="L17" s="81">
        <f t="shared" ref="L17" si="8">L7/$J$30</f>
        <v>2.6019695562472085E-2</v>
      </c>
      <c r="M17" s="81">
        <f>M7/$M$30</f>
        <v>1.9294417976460809E-2</v>
      </c>
      <c r="N17" s="81">
        <f t="shared" ref="N17:O17" si="9">N7/$M$30</f>
        <v>3.2303308250589961E-2</v>
      </c>
      <c r="O17" s="81">
        <f t="shared" si="9"/>
        <v>5.1597726227050771E-2</v>
      </c>
    </row>
    <row r="18" spans="1:28">
      <c r="A18" s="461"/>
      <c r="B18" s="187" t="s">
        <v>50</v>
      </c>
      <c r="C18" s="187" t="s">
        <v>35</v>
      </c>
      <c r="D18" s="187" t="s">
        <v>24</v>
      </c>
      <c r="E18" s="187" t="s">
        <v>50</v>
      </c>
      <c r="F18" s="187" t="s">
        <v>35</v>
      </c>
      <c r="G18" s="187" t="s">
        <v>24</v>
      </c>
      <c r="I18" s="1" t="s">
        <v>16</v>
      </c>
      <c r="J18" s="81">
        <f>J8/$J$31</f>
        <v>9.0914937058889731E-3</v>
      </c>
      <c r="K18" s="81">
        <f>K8/$J$31</f>
        <v>1.9227986688316909E-2</v>
      </c>
      <c r="L18" s="81">
        <f>L8/$J$31</f>
        <v>2.8319480394205881E-2</v>
      </c>
      <c r="M18" s="81">
        <f>M8/$M$31</f>
        <v>2.0381375146177896E-2</v>
      </c>
      <c r="N18" s="81">
        <f t="shared" ref="N18:O18" si="10">N8/$M$31</f>
        <v>3.395304805772336E-2</v>
      </c>
      <c r="O18" s="81">
        <f t="shared" si="10"/>
        <v>5.4334423203901257E-2</v>
      </c>
    </row>
    <row r="19" spans="1:28">
      <c r="A19" s="1" t="s">
        <v>51</v>
      </c>
      <c r="B19" s="17">
        <f>ROUND(SUM(D32:D33)/SUM(D32:D34)*100,1)</f>
        <v>7.4</v>
      </c>
      <c r="C19" s="17">
        <f>ROUND(SUM(D28:D29)/SUM(D28:D30)*100,1)</f>
        <v>24.1</v>
      </c>
      <c r="D19" s="17">
        <f>ROUND(SUM(D36:D37)/SUM(D36:D38)*100,1)</f>
        <v>14.1</v>
      </c>
      <c r="E19" s="188">
        <f>ROUND(SUM(E32:E33)/SUM(E32:E34)*100,1)</f>
        <v>9.9</v>
      </c>
      <c r="F19" s="52">
        <f>ROUND(SUM(E28:E29)/SUM(E28:E30)*100,1)</f>
        <v>25</v>
      </c>
      <c r="G19" s="17">
        <f>ROUND(SUM(E36:E37)/SUM(E36:E38)*100,1)</f>
        <v>15.9</v>
      </c>
      <c r="I19" s="1" t="s">
        <v>17</v>
      </c>
      <c r="J19" s="81">
        <f>J9/$J$32</f>
        <v>1.8023430459597476E-3</v>
      </c>
      <c r="K19" s="81">
        <f>K9/$J$32</f>
        <v>7.0291378792430156E-3</v>
      </c>
      <c r="L19" s="81">
        <f t="shared" ref="L19" si="11">L9/$J$32</f>
        <v>8.8314809252027643E-3</v>
      </c>
      <c r="M19" s="81">
        <f>M9/$M$32</f>
        <v>4.1984311125842447E-3</v>
      </c>
      <c r="N19" s="81">
        <f t="shared" ref="N19:O19" si="12">N9/$M$32</f>
        <v>9.3912274886752845E-3</v>
      </c>
      <c r="O19" s="81">
        <f t="shared" si="12"/>
        <v>1.3589658601259529E-2</v>
      </c>
    </row>
    <row r="20" spans="1:28">
      <c r="A20" s="18" t="s">
        <v>52</v>
      </c>
      <c r="B20" s="187">
        <f>ROUND(SUM(D45:D46)/SUM(D45:D47)*100,1)</f>
        <v>43.5</v>
      </c>
      <c r="C20" s="187">
        <f>ROUND(SUM(D40:D41)/SUM(D40:D42)*100,1)</f>
        <v>68.8</v>
      </c>
      <c r="D20" s="187">
        <f>ROUND(SUM(D50:D51)/SUM(D50:D52)*100,1)</f>
        <v>55.6</v>
      </c>
      <c r="E20" s="187">
        <f>ROUND(SUM(E45:E46)/SUM(E45:E47)*100,1)</f>
        <v>48.6</v>
      </c>
      <c r="F20" s="187">
        <f>ROUND(SUM(E40:E41)/SUM(E40:E42)*100,1)</f>
        <v>65.099999999999994</v>
      </c>
      <c r="G20" s="187">
        <f>ROUND(SUM(E50:E51)/SUM(E50:E52)*100,1)</f>
        <v>56.3</v>
      </c>
      <c r="I20" s="18" t="s">
        <v>18</v>
      </c>
      <c r="J20" s="82">
        <f>J10/$J$34</f>
        <v>0.12798424372543626</v>
      </c>
      <c r="K20" s="82">
        <f t="shared" ref="K20:L20" si="13">K10/$J$34</f>
        <v>6.9989442586300202E-2</v>
      </c>
      <c r="L20" s="82">
        <f t="shared" si="13"/>
        <v>0.19797368631173648</v>
      </c>
      <c r="M20" s="82">
        <f>M10/$M$34</f>
        <v>0.22698236621657805</v>
      </c>
      <c r="N20" s="82">
        <f t="shared" ref="N20:O20" si="14">N10/$M$34</f>
        <v>0.12500478139463719</v>
      </c>
      <c r="O20" s="82">
        <f t="shared" si="14"/>
        <v>0.35198714761121525</v>
      </c>
    </row>
    <row r="21" spans="1:28">
      <c r="A21" s="14" t="s">
        <v>19</v>
      </c>
    </row>
    <row r="24" spans="1:28">
      <c r="A24" s="14"/>
      <c r="B24" s="14"/>
      <c r="C24" s="14"/>
      <c r="D24" s="14"/>
      <c r="E24" s="14"/>
      <c r="F24" s="14"/>
      <c r="G24" s="14"/>
      <c r="H24" s="14"/>
    </row>
    <row r="25" spans="1:28" ht="17.100000000000001" customHeight="1" thickBot="1">
      <c r="A25" s="3" t="s">
        <v>90</v>
      </c>
      <c r="I25" s="239" t="s">
        <v>153</v>
      </c>
      <c r="J25" s="97"/>
      <c r="S25" s="53"/>
      <c r="T25" s="53"/>
      <c r="U25" s="53"/>
      <c r="W25" s="53"/>
      <c r="X25" s="53"/>
      <c r="Y25" s="53"/>
      <c r="Z25" s="53"/>
      <c r="AA25" s="53"/>
      <c r="AB25" s="60"/>
    </row>
    <row r="26" spans="1:28" ht="17.100000000000001" customHeight="1" thickBot="1">
      <c r="A26" s="492" t="s">
        <v>91</v>
      </c>
      <c r="B26" s="209"/>
      <c r="C26" s="209"/>
      <c r="D26" s="494" t="s">
        <v>61</v>
      </c>
      <c r="E26" s="495"/>
      <c r="F26" s="189"/>
      <c r="I26" s="487" t="s">
        <v>154</v>
      </c>
      <c r="J26" s="484" t="s">
        <v>151</v>
      </c>
      <c r="K26" s="485"/>
      <c r="L26" s="489"/>
      <c r="M26" s="484" t="s">
        <v>152</v>
      </c>
      <c r="N26" s="485"/>
      <c r="O26" s="486"/>
      <c r="S26" s="14"/>
      <c r="T26" s="14"/>
      <c r="U26" s="14"/>
      <c r="W26" s="14"/>
      <c r="X26" s="14"/>
      <c r="Y26" s="14"/>
      <c r="Z26" s="14"/>
      <c r="AA26" s="14"/>
      <c r="AB26" s="14"/>
    </row>
    <row r="27" spans="1:28" ht="17.100000000000001" customHeight="1" thickBot="1">
      <c r="A27" s="493"/>
      <c r="B27" s="210" t="s">
        <v>22</v>
      </c>
      <c r="C27" s="210" t="s">
        <v>150</v>
      </c>
      <c r="D27" s="231" t="s">
        <v>151</v>
      </c>
      <c r="E27" s="234" t="s">
        <v>152</v>
      </c>
      <c r="G27" s="189"/>
      <c r="I27" s="488"/>
      <c r="J27" s="240" t="s">
        <v>155</v>
      </c>
      <c r="K27" s="241" t="s">
        <v>156</v>
      </c>
      <c r="L27" s="242" t="s">
        <v>157</v>
      </c>
      <c r="M27" s="240" t="s">
        <v>155</v>
      </c>
      <c r="N27" s="241" t="s">
        <v>156</v>
      </c>
      <c r="O27" s="243" t="s">
        <v>157</v>
      </c>
      <c r="S27" s="14"/>
      <c r="T27" s="14"/>
      <c r="U27" s="14"/>
      <c r="W27" s="14"/>
      <c r="X27" s="14"/>
      <c r="Y27" s="14"/>
      <c r="Z27" s="14"/>
      <c r="AA27" s="14"/>
      <c r="AB27" s="14"/>
    </row>
    <row r="28" spans="1:28" ht="17.100000000000001" customHeight="1">
      <c r="A28" s="496" t="s">
        <v>93</v>
      </c>
      <c r="B28" s="499" t="s">
        <v>62</v>
      </c>
      <c r="C28" s="228" t="s">
        <v>86</v>
      </c>
      <c r="D28" s="232">
        <f t="shared" ref="D28:D54" si="15">SUM(D75:G75)</f>
        <v>117</v>
      </c>
      <c r="E28" s="235">
        <f t="shared" ref="E28:E54" si="16">SUM(H75:K75)</f>
        <v>85</v>
      </c>
      <c r="G28" s="60"/>
      <c r="I28" s="244" t="s">
        <v>24</v>
      </c>
      <c r="J28" s="245">
        <f>D54</f>
        <v>310484</v>
      </c>
      <c r="K28" s="246"/>
      <c r="L28" s="247">
        <v>3162</v>
      </c>
      <c r="M28" s="245">
        <f>E54</f>
        <v>269312</v>
      </c>
      <c r="N28" s="246"/>
      <c r="O28" s="248">
        <v>3776</v>
      </c>
      <c r="U28" s="14"/>
      <c r="V28" s="14"/>
      <c r="W28" s="14"/>
      <c r="X28" s="14"/>
      <c r="Y28" s="14"/>
      <c r="Z28" s="14"/>
      <c r="AA28" s="14"/>
      <c r="AB28" s="14"/>
    </row>
    <row r="29" spans="1:28" ht="17.100000000000001" customHeight="1">
      <c r="A29" s="497"/>
      <c r="B29" s="500"/>
      <c r="C29" s="227" t="s">
        <v>87</v>
      </c>
      <c r="D29" s="229">
        <f t="shared" si="15"/>
        <v>2392</v>
      </c>
      <c r="E29" s="236">
        <f t="shared" si="16"/>
        <v>4268</v>
      </c>
      <c r="G29" s="60"/>
      <c r="I29" s="244" t="s">
        <v>158</v>
      </c>
      <c r="J29" s="245">
        <f>SUM(D50:D52)</f>
        <v>253764</v>
      </c>
      <c r="K29" s="249">
        <f>J29/J28</f>
        <v>0.81731747851741154</v>
      </c>
      <c r="L29" s="247">
        <f>ROUND((K29*L28),0)</f>
        <v>2584</v>
      </c>
      <c r="M29" s="245">
        <f>SUM(E50:E52)</f>
        <v>239326</v>
      </c>
      <c r="N29" s="249">
        <f>M29/M28</f>
        <v>0.88865702233840305</v>
      </c>
      <c r="O29" s="248">
        <f>ROUND((N29*O28),0)</f>
        <v>3356</v>
      </c>
      <c r="Q29" s="53"/>
      <c r="R29" s="53"/>
      <c r="S29" s="53"/>
      <c r="T29" s="53"/>
    </row>
    <row r="30" spans="1:28" ht="17.100000000000001" customHeight="1">
      <c r="A30" s="497"/>
      <c r="B30" s="194"/>
      <c r="C30" s="227" t="s">
        <v>88</v>
      </c>
      <c r="D30" s="229">
        <f t="shared" si="15"/>
        <v>7889</v>
      </c>
      <c r="E30" s="236">
        <f t="shared" si="16"/>
        <v>13072</v>
      </c>
      <c r="G30" s="60"/>
      <c r="I30" s="244" t="s">
        <v>159</v>
      </c>
      <c r="J30" s="245">
        <f>SUM(D50:D51)</f>
        <v>141047</v>
      </c>
      <c r="K30" s="246">
        <f>ROUND(J30/J29,3)</f>
        <v>0.55600000000000005</v>
      </c>
      <c r="L30" s="247">
        <f>ROUND((K30*L29),0)</f>
        <v>1437</v>
      </c>
      <c r="M30" s="245">
        <f>SUM(E50:E51)</f>
        <v>134754</v>
      </c>
      <c r="N30" s="246">
        <f>ROUND(M30/M29,3)</f>
        <v>0.56299999999999994</v>
      </c>
      <c r="O30" s="248">
        <f>ROUND((N30*O29),0)</f>
        <v>1889</v>
      </c>
      <c r="Q30" s="14"/>
      <c r="R30" s="14"/>
      <c r="S30" s="14"/>
      <c r="T30" s="14"/>
    </row>
    <row r="31" spans="1:28" ht="17.100000000000001" customHeight="1">
      <c r="A31" s="497"/>
      <c r="B31" s="207" t="s">
        <v>24</v>
      </c>
      <c r="C31" s="207" t="s">
        <v>24</v>
      </c>
      <c r="D31" s="229">
        <f t="shared" si="15"/>
        <v>10398</v>
      </c>
      <c r="E31" s="236">
        <f t="shared" si="16"/>
        <v>17425</v>
      </c>
      <c r="G31" s="54"/>
      <c r="I31" s="244" t="s">
        <v>160</v>
      </c>
      <c r="J31" s="245">
        <f>D51</f>
        <v>124402</v>
      </c>
      <c r="K31" s="246"/>
      <c r="L31" s="247">
        <f>L30-L32</f>
        <v>1267</v>
      </c>
      <c r="M31" s="245">
        <f>E51</f>
        <v>125703</v>
      </c>
      <c r="N31" s="246"/>
      <c r="O31" s="248">
        <f>O30-O32</f>
        <v>1762</v>
      </c>
      <c r="Q31" s="14"/>
      <c r="R31" s="14"/>
      <c r="S31" s="14"/>
      <c r="T31" s="14"/>
    </row>
    <row r="32" spans="1:28" ht="17.100000000000001" customHeight="1">
      <c r="A32" s="497"/>
      <c r="B32" s="211" t="s">
        <v>68</v>
      </c>
      <c r="C32" s="228" t="s">
        <v>86</v>
      </c>
      <c r="D32" s="233">
        <f t="shared" si="15"/>
        <v>30</v>
      </c>
      <c r="E32" s="237">
        <f t="shared" si="16"/>
        <v>38</v>
      </c>
      <c r="G32" s="54"/>
      <c r="I32" s="250" t="s">
        <v>161</v>
      </c>
      <c r="J32" s="251">
        <f>D50</f>
        <v>16645</v>
      </c>
      <c r="K32" s="249">
        <f>ROUND(J32/J30,3)</f>
        <v>0.11799999999999999</v>
      </c>
      <c r="L32" s="247">
        <f>ROUND((K32*L30),0)</f>
        <v>170</v>
      </c>
      <c r="M32" s="245">
        <f>E50</f>
        <v>9051</v>
      </c>
      <c r="N32" s="249">
        <f>ROUND(M32/M30,3)</f>
        <v>6.7000000000000004E-2</v>
      </c>
      <c r="O32" s="248">
        <f>ROUND((N32*O30),0)</f>
        <v>127</v>
      </c>
      <c r="Q32" s="14"/>
      <c r="R32" s="14"/>
      <c r="S32" s="14"/>
      <c r="T32" s="14"/>
    </row>
    <row r="33" spans="1:27" ht="17.100000000000001" customHeight="1">
      <c r="A33" s="497"/>
      <c r="B33" s="194"/>
      <c r="C33" s="227" t="s">
        <v>87</v>
      </c>
      <c r="D33" s="229">
        <f t="shared" si="15"/>
        <v>1131</v>
      </c>
      <c r="E33" s="236">
        <f t="shared" si="16"/>
        <v>2562</v>
      </c>
      <c r="G33" s="54"/>
      <c r="I33" s="250" t="s">
        <v>162</v>
      </c>
      <c r="J33" s="252"/>
      <c r="K33" s="246"/>
      <c r="L33" s="253">
        <f>ROUND((J30/J29)*100,1)</f>
        <v>55.6</v>
      </c>
      <c r="M33" s="246"/>
      <c r="N33" s="246"/>
      <c r="O33" s="254">
        <f>ROUND((M30/M29)*100,1)</f>
        <v>56.3</v>
      </c>
    </row>
    <row r="34" spans="1:27" ht="17.100000000000001" customHeight="1" thickBot="1">
      <c r="A34" s="497"/>
      <c r="B34" s="194"/>
      <c r="C34" s="227" t="s">
        <v>88</v>
      </c>
      <c r="D34" s="229">
        <f t="shared" si="15"/>
        <v>14426</v>
      </c>
      <c r="E34" s="236">
        <f t="shared" si="16"/>
        <v>23736</v>
      </c>
      <c r="G34" s="54"/>
      <c r="I34" s="255" t="s">
        <v>18</v>
      </c>
      <c r="J34" s="263">
        <f>D52</f>
        <v>112717</v>
      </c>
      <c r="K34" s="256"/>
      <c r="L34" s="257">
        <f>ROUND(L29-L30,0)</f>
        <v>1147</v>
      </c>
      <c r="M34" s="263">
        <f>E52</f>
        <v>104572</v>
      </c>
      <c r="N34" s="256"/>
      <c r="O34" s="258">
        <f>ROUND(O29-O30,0)</f>
        <v>1467</v>
      </c>
    </row>
    <row r="35" spans="1:27" ht="17.100000000000001" customHeight="1">
      <c r="A35" s="497"/>
      <c r="B35" s="207" t="s">
        <v>24</v>
      </c>
      <c r="C35" s="207" t="s">
        <v>24</v>
      </c>
      <c r="D35" s="229">
        <f t="shared" si="15"/>
        <v>15587</v>
      </c>
      <c r="E35" s="236">
        <f t="shared" si="16"/>
        <v>26336</v>
      </c>
      <c r="G35" s="54"/>
      <c r="H35" s="67"/>
      <c r="I35" s="67"/>
    </row>
    <row r="36" spans="1:27" ht="17.100000000000001" customHeight="1" thickBot="1">
      <c r="A36" s="497"/>
      <c r="B36" s="211" t="s">
        <v>24</v>
      </c>
      <c r="C36" s="228" t="s">
        <v>86</v>
      </c>
      <c r="D36" s="233">
        <f t="shared" si="15"/>
        <v>147</v>
      </c>
      <c r="E36" s="237">
        <f t="shared" si="16"/>
        <v>123</v>
      </c>
      <c r="G36" s="54"/>
      <c r="I36" s="239" t="s">
        <v>163</v>
      </c>
      <c r="J36" s="97"/>
      <c r="K36" s="97"/>
    </row>
    <row r="37" spans="1:27" ht="17.100000000000001" customHeight="1">
      <c r="A37" s="497"/>
      <c r="B37" s="194"/>
      <c r="C37" s="227" t="s">
        <v>87</v>
      </c>
      <c r="D37" s="229">
        <f t="shared" si="15"/>
        <v>3523</v>
      </c>
      <c r="E37" s="236">
        <f t="shared" si="16"/>
        <v>6830</v>
      </c>
      <c r="G37" s="54"/>
      <c r="I37" s="490" t="s">
        <v>154</v>
      </c>
      <c r="J37" s="484" t="s">
        <v>151</v>
      </c>
      <c r="K37" s="485"/>
      <c r="L37" s="489"/>
      <c r="M37" s="484" t="s">
        <v>152</v>
      </c>
      <c r="N37" s="485"/>
      <c r="O37" s="486"/>
    </row>
    <row r="38" spans="1:27" ht="17.100000000000001" customHeight="1">
      <c r="A38" s="497"/>
      <c r="B38" s="194"/>
      <c r="C38" s="227" t="s">
        <v>88</v>
      </c>
      <c r="D38" s="229">
        <f t="shared" si="15"/>
        <v>22315</v>
      </c>
      <c r="E38" s="236">
        <f t="shared" si="16"/>
        <v>36808</v>
      </c>
      <c r="G38" s="54"/>
      <c r="I38" s="491"/>
      <c r="J38" s="240" t="s">
        <v>155</v>
      </c>
      <c r="K38" s="241" t="s">
        <v>156</v>
      </c>
      <c r="L38" s="242" t="s">
        <v>157</v>
      </c>
      <c r="M38" s="240" t="s">
        <v>155</v>
      </c>
      <c r="N38" s="241" t="s">
        <v>156</v>
      </c>
      <c r="O38" s="243" t="s">
        <v>157</v>
      </c>
    </row>
    <row r="39" spans="1:27" ht="17.100000000000001" customHeight="1">
      <c r="A39" s="498"/>
      <c r="B39" s="207" t="s">
        <v>24</v>
      </c>
      <c r="C39" s="207" t="s">
        <v>24</v>
      </c>
      <c r="D39" s="229">
        <f t="shared" si="15"/>
        <v>25985</v>
      </c>
      <c r="E39" s="236">
        <f t="shared" si="16"/>
        <v>43761</v>
      </c>
      <c r="G39" s="54"/>
      <c r="I39" s="244" t="s">
        <v>24</v>
      </c>
      <c r="J39" s="245">
        <f>D39</f>
        <v>25985</v>
      </c>
      <c r="K39" s="246">
        <f>J39/J28</f>
        <v>8.369191327089319E-2</v>
      </c>
      <c r="L39" s="247">
        <f>K39*L28</f>
        <v>264.63382976256429</v>
      </c>
      <c r="M39" s="245">
        <f>E39</f>
        <v>43761</v>
      </c>
      <c r="N39" s="246">
        <f>M39/M28</f>
        <v>0.16249183103612166</v>
      </c>
      <c r="O39" s="247">
        <f>N39*O28</f>
        <v>613.5691539923954</v>
      </c>
    </row>
    <row r="40" spans="1:27" ht="17.100000000000001" customHeight="1" thickBot="1">
      <c r="A40" s="501" t="s">
        <v>24</v>
      </c>
      <c r="B40" s="499" t="s">
        <v>62</v>
      </c>
      <c r="C40" s="228" t="s">
        <v>86</v>
      </c>
      <c r="D40" s="233">
        <f t="shared" si="15"/>
        <v>8773</v>
      </c>
      <c r="E40" s="237">
        <f t="shared" si="16"/>
        <v>4197</v>
      </c>
      <c r="G40" s="54"/>
      <c r="I40" s="244" t="s">
        <v>158</v>
      </c>
      <c r="J40" s="245">
        <f>SUM(D36:D38)</f>
        <v>25985</v>
      </c>
      <c r="K40" s="249">
        <f>J40/J39</f>
        <v>1</v>
      </c>
      <c r="L40" s="247">
        <f>ROUND((K40*L39),0)</f>
        <v>265</v>
      </c>
      <c r="M40" s="245">
        <v>43761</v>
      </c>
      <c r="N40" s="249">
        <f>M40/M39</f>
        <v>1</v>
      </c>
      <c r="O40" s="247">
        <f>ROUND((N40*O39),0)</f>
        <v>614</v>
      </c>
    </row>
    <row r="41" spans="1:27" ht="17.100000000000001" customHeight="1">
      <c r="A41" s="497"/>
      <c r="B41" s="500"/>
      <c r="C41" s="227" t="s">
        <v>87</v>
      </c>
      <c r="D41" s="229">
        <f t="shared" si="15"/>
        <v>74484</v>
      </c>
      <c r="E41" s="236">
        <f t="shared" si="16"/>
        <v>68324</v>
      </c>
      <c r="G41" s="54"/>
      <c r="I41" s="244" t="s">
        <v>159</v>
      </c>
      <c r="J41" s="245">
        <f>SUM(D36:D37)</f>
        <v>3670</v>
      </c>
      <c r="K41" s="246">
        <f>ROUND(J41/J40,3)</f>
        <v>0.14099999999999999</v>
      </c>
      <c r="L41" s="247">
        <f>ROUND((K41*L40),0)</f>
        <v>37</v>
      </c>
      <c r="M41" s="245">
        <v>6953</v>
      </c>
      <c r="N41" s="246">
        <f>ROUND(M41/M40,3)</f>
        <v>0.159</v>
      </c>
      <c r="O41" s="247">
        <f>ROUND((N41*O40),0)</f>
        <v>98</v>
      </c>
    </row>
    <row r="42" spans="1:27" ht="17.100000000000001" customHeight="1">
      <c r="A42" s="497"/>
      <c r="B42" s="194"/>
      <c r="C42" s="227" t="s">
        <v>88</v>
      </c>
      <c r="D42" s="229">
        <f t="shared" si="15"/>
        <v>37764</v>
      </c>
      <c r="E42" s="236">
        <f t="shared" si="16"/>
        <v>38869</v>
      </c>
      <c r="G42" s="54"/>
      <c r="I42" s="244" t="s">
        <v>160</v>
      </c>
      <c r="J42" s="245">
        <f>D37</f>
        <v>3523</v>
      </c>
      <c r="K42" s="246"/>
      <c r="L42" s="247">
        <f>L41-L43</f>
        <v>36</v>
      </c>
      <c r="M42" s="245">
        <v>6830</v>
      </c>
      <c r="N42" s="246"/>
      <c r="O42" s="247">
        <f>O41-O43</f>
        <v>96</v>
      </c>
    </row>
    <row r="43" spans="1:27" ht="15.95" customHeight="1">
      <c r="A43" s="497"/>
      <c r="B43" s="194"/>
      <c r="C43" s="227" t="s">
        <v>89</v>
      </c>
      <c r="D43" s="229">
        <f t="shared" si="15"/>
        <v>29064</v>
      </c>
      <c r="E43" s="236">
        <f t="shared" si="16"/>
        <v>15462</v>
      </c>
      <c r="G43" s="54"/>
      <c r="I43" s="250" t="s">
        <v>161</v>
      </c>
      <c r="J43" s="251">
        <f>D36</f>
        <v>147</v>
      </c>
      <c r="K43" s="249">
        <f>ROUND(J43/J41,3)</f>
        <v>0.04</v>
      </c>
      <c r="L43" s="247">
        <f>ROUND((K43*L41),0)</f>
        <v>1</v>
      </c>
      <c r="M43" s="245">
        <v>123</v>
      </c>
      <c r="N43" s="249">
        <f>ROUND(M43/M41,3)</f>
        <v>1.7999999999999999E-2</v>
      </c>
      <c r="O43" s="247">
        <f>ROUND((N43*O41),0)</f>
        <v>2</v>
      </c>
    </row>
    <row r="44" spans="1:27" ht="15.95" customHeight="1">
      <c r="A44" s="497"/>
      <c r="B44" s="207" t="s">
        <v>24</v>
      </c>
      <c r="C44" s="207" t="s">
        <v>24</v>
      </c>
      <c r="D44" s="229">
        <f t="shared" si="15"/>
        <v>150085</v>
      </c>
      <c r="E44" s="236">
        <f t="shared" si="16"/>
        <v>126852</v>
      </c>
      <c r="I44" s="250" t="s">
        <v>162</v>
      </c>
      <c r="J44" s="252"/>
      <c r="K44" s="246"/>
      <c r="L44" s="253">
        <f>ROUND((J41/J40)*100,1)</f>
        <v>14.1</v>
      </c>
      <c r="M44" s="246"/>
      <c r="N44" s="246"/>
      <c r="O44" s="253">
        <f>ROUND((M41/M40)*100,1)</f>
        <v>15.9</v>
      </c>
    </row>
    <row r="45" spans="1:27" ht="15.95" customHeight="1" thickBot="1">
      <c r="A45" s="497"/>
      <c r="B45" s="211" t="s">
        <v>68</v>
      </c>
      <c r="C45" s="228" t="s">
        <v>86</v>
      </c>
      <c r="D45" s="233">
        <f t="shared" si="15"/>
        <v>7872</v>
      </c>
      <c r="E45" s="237">
        <f t="shared" si="16"/>
        <v>4854</v>
      </c>
      <c r="I45" s="255" t="s">
        <v>18</v>
      </c>
      <c r="J45" s="263">
        <f>D38</f>
        <v>22315</v>
      </c>
      <c r="K45" s="256"/>
      <c r="L45" s="257">
        <f>ROUND(L40-L41,0)</f>
        <v>228</v>
      </c>
      <c r="M45" s="263">
        <f>E38</f>
        <v>36808</v>
      </c>
      <c r="N45" s="256"/>
      <c r="O45" s="257">
        <f>ROUND(O40-O41,0)</f>
        <v>516</v>
      </c>
      <c r="V45" s="53"/>
      <c r="W45" s="53"/>
      <c r="X45" s="53"/>
      <c r="Y45" s="53"/>
      <c r="Z45" s="53"/>
      <c r="AA45" s="53"/>
    </row>
    <row r="46" spans="1:27" ht="15.95" customHeight="1">
      <c r="A46" s="497"/>
      <c r="B46" s="194"/>
      <c r="C46" s="227" t="s">
        <v>87</v>
      </c>
      <c r="D46" s="229">
        <f t="shared" si="15"/>
        <v>49918</v>
      </c>
      <c r="E46" s="236">
        <f t="shared" si="16"/>
        <v>57379</v>
      </c>
      <c r="V46" s="53"/>
      <c r="W46" s="53"/>
      <c r="X46" s="53"/>
      <c r="Y46" s="53"/>
      <c r="Z46" s="53"/>
      <c r="AA46" s="53"/>
    </row>
    <row r="47" spans="1:27" ht="15.95" customHeight="1">
      <c r="A47" s="497"/>
      <c r="B47" s="194"/>
      <c r="C47" s="227" t="s">
        <v>88</v>
      </c>
      <c r="D47" s="229">
        <f t="shared" si="15"/>
        <v>74953</v>
      </c>
      <c r="E47" s="236">
        <f t="shared" si="16"/>
        <v>65703</v>
      </c>
      <c r="V47" s="53"/>
      <c r="W47" s="53"/>
      <c r="X47" s="53"/>
      <c r="Y47" s="53"/>
      <c r="Z47" s="53"/>
      <c r="AA47" s="53"/>
    </row>
    <row r="48" spans="1:27" ht="15.95" customHeight="1">
      <c r="A48" s="497"/>
      <c r="B48" s="194"/>
      <c r="C48" s="227" t="s">
        <v>89</v>
      </c>
      <c r="D48" s="229">
        <f t="shared" si="15"/>
        <v>27656</v>
      </c>
      <c r="E48" s="236">
        <f t="shared" si="16"/>
        <v>14524</v>
      </c>
      <c r="V48" s="53"/>
      <c r="W48" s="53"/>
      <c r="X48" s="53"/>
      <c r="Y48" s="53"/>
      <c r="Z48" s="53"/>
      <c r="AA48" s="53"/>
    </row>
    <row r="49" spans="1:27" ht="15.95" customHeight="1">
      <c r="A49" s="497"/>
      <c r="B49" s="207" t="s">
        <v>24</v>
      </c>
      <c r="C49" s="207" t="s">
        <v>24</v>
      </c>
      <c r="D49" s="229">
        <f t="shared" si="15"/>
        <v>160399</v>
      </c>
      <c r="E49" s="236">
        <f t="shared" si="16"/>
        <v>142460</v>
      </c>
      <c r="V49" s="53"/>
      <c r="W49" s="53"/>
      <c r="X49" s="53"/>
      <c r="Y49" s="53"/>
      <c r="Z49" s="53"/>
      <c r="AA49" s="53"/>
    </row>
    <row r="50" spans="1:27" ht="15.95" customHeight="1">
      <c r="A50" s="497"/>
      <c r="B50" s="211" t="s">
        <v>24</v>
      </c>
      <c r="C50" s="228" t="s">
        <v>86</v>
      </c>
      <c r="D50" s="233">
        <f t="shared" si="15"/>
        <v>16645</v>
      </c>
      <c r="E50" s="237">
        <f t="shared" si="16"/>
        <v>9051</v>
      </c>
      <c r="V50" s="53"/>
      <c r="W50" s="53"/>
      <c r="X50" s="53"/>
      <c r="Y50" s="53"/>
      <c r="Z50" s="53"/>
      <c r="AA50" s="53"/>
    </row>
    <row r="51" spans="1:27" ht="15.95" customHeight="1">
      <c r="A51" s="497"/>
      <c r="B51" s="194"/>
      <c r="C51" s="227" t="s">
        <v>87</v>
      </c>
      <c r="D51" s="229">
        <f t="shared" si="15"/>
        <v>124402</v>
      </c>
      <c r="E51" s="236">
        <f t="shared" si="16"/>
        <v>125703</v>
      </c>
      <c r="V51" s="53"/>
      <c r="W51" s="53"/>
      <c r="X51" s="53"/>
      <c r="Y51" s="53"/>
      <c r="Z51" s="53"/>
      <c r="AA51" s="53"/>
    </row>
    <row r="52" spans="1:27" ht="15.95" customHeight="1">
      <c r="A52" s="497"/>
      <c r="B52" s="194"/>
      <c r="C52" s="227" t="s">
        <v>88</v>
      </c>
      <c r="D52" s="229">
        <f t="shared" si="15"/>
        <v>112717</v>
      </c>
      <c r="E52" s="236">
        <f t="shared" si="16"/>
        <v>104572</v>
      </c>
      <c r="V52" s="53"/>
      <c r="W52" s="53"/>
      <c r="X52" s="53"/>
      <c r="Y52" s="53"/>
      <c r="Z52" s="53"/>
      <c r="AA52" s="53"/>
    </row>
    <row r="53" spans="1:27" ht="15.95" customHeight="1">
      <c r="A53" s="497"/>
      <c r="B53" s="194"/>
      <c r="C53" s="227" t="s">
        <v>89</v>
      </c>
      <c r="D53" s="229">
        <f t="shared" si="15"/>
        <v>56720</v>
      </c>
      <c r="E53" s="236">
        <f t="shared" si="16"/>
        <v>29986</v>
      </c>
      <c r="K53" s="67"/>
      <c r="V53" s="53"/>
      <c r="W53" s="53"/>
      <c r="X53" s="53"/>
      <c r="Y53" s="53"/>
      <c r="Z53" s="53"/>
      <c r="AA53" s="53"/>
    </row>
    <row r="54" spans="1:27" ht="15.95" customHeight="1" thickBot="1">
      <c r="A54" s="502"/>
      <c r="B54" s="212" t="s">
        <v>24</v>
      </c>
      <c r="C54" s="212" t="s">
        <v>24</v>
      </c>
      <c r="D54" s="230">
        <f t="shared" si="15"/>
        <v>310484</v>
      </c>
      <c r="E54" s="238">
        <f t="shared" si="16"/>
        <v>269312</v>
      </c>
      <c r="I54" s="67"/>
      <c r="U54" s="53"/>
      <c r="V54" s="53"/>
      <c r="W54" s="53"/>
      <c r="X54" s="53"/>
      <c r="Y54" s="53"/>
      <c r="Z54" s="53"/>
      <c r="AA54" s="53"/>
    </row>
    <row r="55" spans="1:27" ht="15.95" customHeight="1">
      <c r="I55" s="67"/>
      <c r="U55" s="53"/>
      <c r="V55" s="53"/>
      <c r="W55" s="53"/>
      <c r="X55" s="53"/>
      <c r="Y55" s="53"/>
      <c r="Z55" s="53"/>
      <c r="AA55" s="53"/>
    </row>
    <row r="56" spans="1:27" ht="17.100000000000001" customHeight="1"/>
    <row r="57" spans="1:27" ht="17.100000000000001" customHeight="1" thickBot="1">
      <c r="A57" s="506" t="s">
        <v>149</v>
      </c>
      <c r="B57" s="506"/>
      <c r="C57" s="506"/>
      <c r="D57" s="506"/>
      <c r="E57" s="506"/>
      <c r="F57" s="506"/>
      <c r="G57" s="506"/>
      <c r="H57" s="506"/>
      <c r="I57" s="506"/>
      <c r="J57" s="506"/>
      <c r="K57" s="506"/>
    </row>
    <row r="58" spans="1:27" ht="17.100000000000001" customHeight="1" thickBot="1">
      <c r="A58" s="492" t="s">
        <v>91</v>
      </c>
      <c r="B58" s="209"/>
      <c r="C58" s="209"/>
      <c r="D58" s="503" t="s">
        <v>61</v>
      </c>
      <c r="E58" s="504"/>
      <c r="F58" s="504"/>
      <c r="G58" s="504"/>
      <c r="H58" s="504"/>
      <c r="I58" s="504"/>
      <c r="J58" s="504"/>
      <c r="K58" s="505"/>
      <c r="L58" s="206"/>
    </row>
    <row r="59" spans="1:27" ht="17.100000000000001" customHeight="1" thickBot="1">
      <c r="A59" s="493"/>
      <c r="B59" s="210" t="s">
        <v>22</v>
      </c>
      <c r="C59" s="210" t="s">
        <v>150</v>
      </c>
      <c r="D59" s="213">
        <v>1993</v>
      </c>
      <c r="E59" s="214">
        <v>1994</v>
      </c>
      <c r="F59" s="214">
        <v>1995</v>
      </c>
      <c r="G59" s="214">
        <v>1996</v>
      </c>
      <c r="H59" s="214">
        <v>2011</v>
      </c>
      <c r="I59" s="214">
        <v>2012</v>
      </c>
      <c r="J59" s="214">
        <v>2013</v>
      </c>
      <c r="K59" s="215">
        <v>2014</v>
      </c>
      <c r="L59" s="14"/>
    </row>
    <row r="60" spans="1:27" ht="17.100000000000001" customHeight="1">
      <c r="A60" s="513" t="s">
        <v>92</v>
      </c>
      <c r="B60" s="507" t="s">
        <v>62</v>
      </c>
      <c r="C60" s="195" t="s">
        <v>86</v>
      </c>
      <c r="D60" s="197">
        <v>2389</v>
      </c>
      <c r="E60" s="198">
        <v>2062</v>
      </c>
      <c r="F60" s="198">
        <v>1873</v>
      </c>
      <c r="G60" s="198">
        <v>2332</v>
      </c>
      <c r="H60" s="198">
        <v>1207</v>
      </c>
      <c r="I60" s="198">
        <v>1164</v>
      </c>
      <c r="J60" s="198">
        <v>925</v>
      </c>
      <c r="K60" s="198">
        <v>816</v>
      </c>
    </row>
    <row r="61" spans="1:27" ht="17.100000000000001" customHeight="1">
      <c r="A61" s="514"/>
      <c r="B61" s="500"/>
      <c r="C61" s="196" t="s">
        <v>87</v>
      </c>
      <c r="D61" s="197">
        <v>19527</v>
      </c>
      <c r="E61" s="198">
        <v>18286</v>
      </c>
      <c r="F61" s="198">
        <v>18106</v>
      </c>
      <c r="G61" s="198">
        <v>16173</v>
      </c>
      <c r="H61" s="198">
        <v>17621</v>
      </c>
      <c r="I61" s="198">
        <v>17286</v>
      </c>
      <c r="J61" s="198">
        <v>15506</v>
      </c>
      <c r="K61" s="198">
        <v>13643</v>
      </c>
    </row>
    <row r="62" spans="1:27" ht="17.100000000000001" customHeight="1">
      <c r="A62" s="514"/>
      <c r="B62" s="194"/>
      <c r="C62" s="196" t="s">
        <v>88</v>
      </c>
      <c r="D62" s="197">
        <v>7425</v>
      </c>
      <c r="E62" s="198">
        <v>7646</v>
      </c>
      <c r="F62" s="198">
        <v>7549</v>
      </c>
      <c r="G62" s="198">
        <v>7255</v>
      </c>
      <c r="H62" s="198">
        <v>6986</v>
      </c>
      <c r="I62" s="198">
        <v>6916</v>
      </c>
      <c r="J62" s="198">
        <v>6113</v>
      </c>
      <c r="K62" s="198">
        <v>5782</v>
      </c>
    </row>
    <row r="63" spans="1:27" ht="17.100000000000001" customHeight="1">
      <c r="A63" s="514"/>
      <c r="B63" s="194"/>
      <c r="C63" s="196" t="s">
        <v>89</v>
      </c>
      <c r="D63" s="197">
        <v>8085</v>
      </c>
      <c r="E63" s="198">
        <v>7294</v>
      </c>
      <c r="F63" s="198">
        <v>7302</v>
      </c>
      <c r="G63" s="198">
        <v>6383</v>
      </c>
      <c r="H63" s="198">
        <v>4263</v>
      </c>
      <c r="I63" s="198">
        <v>4206</v>
      </c>
      <c r="J63" s="198">
        <v>3772</v>
      </c>
      <c r="K63" s="198">
        <v>3221</v>
      </c>
    </row>
    <row r="64" spans="1:27" ht="17.100000000000001" customHeight="1">
      <c r="A64" s="514"/>
      <c r="C64" s="207" t="s">
        <v>24</v>
      </c>
      <c r="D64" s="199">
        <v>37426</v>
      </c>
      <c r="E64" s="200">
        <v>35288</v>
      </c>
      <c r="F64" s="200">
        <v>34830</v>
      </c>
      <c r="G64" s="200">
        <v>32143</v>
      </c>
      <c r="H64" s="200">
        <v>30077</v>
      </c>
      <c r="I64" s="200">
        <v>29572</v>
      </c>
      <c r="J64" s="200">
        <v>26316</v>
      </c>
      <c r="K64" s="200">
        <v>23462</v>
      </c>
    </row>
    <row r="65" spans="1:11" ht="17.100000000000001" customHeight="1">
      <c r="A65" s="514"/>
      <c r="B65" s="211" t="s">
        <v>68</v>
      </c>
      <c r="C65" s="201" t="s">
        <v>86</v>
      </c>
      <c r="D65" s="202">
        <v>2222</v>
      </c>
      <c r="E65" s="203">
        <v>1869</v>
      </c>
      <c r="F65" s="203">
        <v>1876</v>
      </c>
      <c r="G65" s="203">
        <v>1875</v>
      </c>
      <c r="H65" s="203">
        <v>1461</v>
      </c>
      <c r="I65" s="203">
        <v>1372</v>
      </c>
      <c r="J65" s="203">
        <v>1117</v>
      </c>
      <c r="K65" s="203">
        <v>866</v>
      </c>
    </row>
    <row r="66" spans="1:11" ht="17.100000000000001" customHeight="1">
      <c r="A66" s="514"/>
      <c r="B66" s="194"/>
      <c r="C66" s="196" t="s">
        <v>87</v>
      </c>
      <c r="D66" s="197">
        <v>13077</v>
      </c>
      <c r="E66" s="198">
        <v>12063</v>
      </c>
      <c r="F66" s="198">
        <v>12412</v>
      </c>
      <c r="G66" s="198">
        <v>11235</v>
      </c>
      <c r="H66" s="198">
        <v>14892</v>
      </c>
      <c r="I66" s="198">
        <v>14842</v>
      </c>
      <c r="J66" s="198">
        <v>13344</v>
      </c>
      <c r="K66" s="198">
        <v>11739</v>
      </c>
    </row>
    <row r="67" spans="1:11" ht="17.100000000000001" customHeight="1">
      <c r="A67" s="514"/>
      <c r="B67" s="194"/>
      <c r="C67" s="196" t="s">
        <v>88</v>
      </c>
      <c r="D67" s="197">
        <v>15798</v>
      </c>
      <c r="E67" s="198">
        <v>15551</v>
      </c>
      <c r="F67" s="198">
        <v>14997</v>
      </c>
      <c r="G67" s="198">
        <v>14181</v>
      </c>
      <c r="H67" s="198">
        <v>11453</v>
      </c>
      <c r="I67" s="198">
        <v>11277</v>
      </c>
      <c r="J67" s="198">
        <v>9925</v>
      </c>
      <c r="K67" s="198">
        <v>9312</v>
      </c>
    </row>
    <row r="68" spans="1:11" ht="17.100000000000001" customHeight="1">
      <c r="A68" s="514"/>
      <c r="B68" s="194"/>
      <c r="C68" s="196" t="s">
        <v>89</v>
      </c>
      <c r="D68" s="197">
        <v>7740</v>
      </c>
      <c r="E68" s="198">
        <v>6985</v>
      </c>
      <c r="F68" s="198">
        <v>6853</v>
      </c>
      <c r="G68" s="198">
        <v>6078</v>
      </c>
      <c r="H68" s="198">
        <v>3987</v>
      </c>
      <c r="I68" s="198">
        <v>3946</v>
      </c>
      <c r="J68" s="198">
        <v>3486</v>
      </c>
      <c r="K68" s="198">
        <v>3105</v>
      </c>
    </row>
    <row r="69" spans="1:11" ht="17.100000000000001" customHeight="1">
      <c r="A69" s="514"/>
      <c r="B69" s="207" t="s">
        <v>24</v>
      </c>
      <c r="C69" s="207" t="s">
        <v>24</v>
      </c>
      <c r="D69" s="199">
        <v>38837</v>
      </c>
      <c r="E69" s="200">
        <v>36468</v>
      </c>
      <c r="F69" s="200">
        <v>36138</v>
      </c>
      <c r="G69" s="200">
        <v>33369</v>
      </c>
      <c r="H69" s="200">
        <v>31793</v>
      </c>
      <c r="I69" s="200">
        <v>31437</v>
      </c>
      <c r="J69" s="200">
        <v>27872</v>
      </c>
      <c r="K69" s="200">
        <v>25022</v>
      </c>
    </row>
    <row r="70" spans="1:11" ht="17.100000000000001" customHeight="1">
      <c r="A70" s="514"/>
      <c r="B70" s="211" t="s">
        <v>24</v>
      </c>
      <c r="C70" s="201" t="s">
        <v>86</v>
      </c>
      <c r="D70" s="202">
        <v>4611</v>
      </c>
      <c r="E70" s="203">
        <v>3931</v>
      </c>
      <c r="F70" s="203">
        <v>3749</v>
      </c>
      <c r="G70" s="203">
        <v>4207</v>
      </c>
      <c r="H70" s="203">
        <v>2668</v>
      </c>
      <c r="I70" s="203">
        <v>2536</v>
      </c>
      <c r="J70" s="203">
        <v>2042</v>
      </c>
      <c r="K70" s="203">
        <v>1682</v>
      </c>
    </row>
    <row r="71" spans="1:11" ht="17.100000000000001" customHeight="1">
      <c r="A71" s="514"/>
      <c r="B71" s="194"/>
      <c r="C71" s="196" t="s">
        <v>87</v>
      </c>
      <c r="D71" s="197">
        <v>32604</v>
      </c>
      <c r="E71" s="198">
        <v>30349</v>
      </c>
      <c r="F71" s="198">
        <v>30518</v>
      </c>
      <c r="G71" s="198">
        <v>27408</v>
      </c>
      <c r="H71" s="198">
        <v>32513</v>
      </c>
      <c r="I71" s="198">
        <v>32128</v>
      </c>
      <c r="J71" s="198">
        <v>28850</v>
      </c>
      <c r="K71" s="198">
        <v>25382</v>
      </c>
    </row>
    <row r="72" spans="1:11" ht="17.100000000000001" customHeight="1">
      <c r="A72" s="514"/>
      <c r="B72" s="194"/>
      <c r="C72" s="196" t="s">
        <v>88</v>
      </c>
      <c r="D72" s="197">
        <v>23223</v>
      </c>
      <c r="E72" s="198">
        <v>23197</v>
      </c>
      <c r="F72" s="198">
        <v>22546</v>
      </c>
      <c r="G72" s="198">
        <v>21436</v>
      </c>
      <c r="H72" s="198">
        <v>18439</v>
      </c>
      <c r="I72" s="198">
        <v>18193</v>
      </c>
      <c r="J72" s="198">
        <v>16038</v>
      </c>
      <c r="K72" s="198">
        <v>15094</v>
      </c>
    </row>
    <row r="73" spans="1:11" ht="17.100000000000001" customHeight="1">
      <c r="A73" s="514"/>
      <c r="B73" s="194"/>
      <c r="C73" s="196" t="s">
        <v>89</v>
      </c>
      <c r="D73" s="197">
        <v>15825</v>
      </c>
      <c r="E73" s="198">
        <v>14279</v>
      </c>
      <c r="F73" s="198">
        <v>14155</v>
      </c>
      <c r="G73" s="198">
        <v>12461</v>
      </c>
      <c r="H73" s="198">
        <v>8250</v>
      </c>
      <c r="I73" s="198">
        <v>8152</v>
      </c>
      <c r="J73" s="198">
        <v>7258</v>
      </c>
      <c r="K73" s="198">
        <v>6326</v>
      </c>
    </row>
    <row r="74" spans="1:11" ht="17.100000000000001" customHeight="1">
      <c r="A74" s="515"/>
      <c r="B74" s="207" t="s">
        <v>24</v>
      </c>
      <c r="C74" s="208"/>
      <c r="D74" s="199">
        <v>76263</v>
      </c>
      <c r="E74" s="200">
        <v>71756</v>
      </c>
      <c r="F74" s="200">
        <v>70968</v>
      </c>
      <c r="G74" s="200">
        <v>65512</v>
      </c>
      <c r="H74" s="200">
        <v>61870</v>
      </c>
      <c r="I74" s="200">
        <v>61009</v>
      </c>
      <c r="J74" s="200">
        <v>54188</v>
      </c>
      <c r="K74" s="200">
        <v>48484</v>
      </c>
    </row>
    <row r="75" spans="1:11" ht="17.100000000000001" customHeight="1">
      <c r="A75" s="510" t="s">
        <v>93</v>
      </c>
      <c r="B75" s="508" t="s">
        <v>62</v>
      </c>
      <c r="C75" s="216" t="s">
        <v>86</v>
      </c>
      <c r="D75" s="217">
        <v>24</v>
      </c>
      <c r="E75" s="218">
        <v>21</v>
      </c>
      <c r="F75" s="218">
        <v>28</v>
      </c>
      <c r="G75" s="218">
        <v>44</v>
      </c>
      <c r="H75" s="218">
        <v>25</v>
      </c>
      <c r="I75" s="218">
        <v>19</v>
      </c>
      <c r="J75" s="218">
        <v>22</v>
      </c>
      <c r="K75" s="218">
        <v>19</v>
      </c>
    </row>
    <row r="76" spans="1:11" ht="17.100000000000001" customHeight="1">
      <c r="A76" s="511"/>
      <c r="B76" s="509"/>
      <c r="C76" s="219" t="s">
        <v>87</v>
      </c>
      <c r="D76" s="220">
        <v>651</v>
      </c>
      <c r="E76" s="221">
        <v>563</v>
      </c>
      <c r="F76" s="221">
        <v>618</v>
      </c>
      <c r="G76" s="221">
        <v>560</v>
      </c>
      <c r="H76" s="221">
        <v>1124</v>
      </c>
      <c r="I76" s="221">
        <v>1099</v>
      </c>
      <c r="J76" s="221">
        <v>1044</v>
      </c>
      <c r="K76" s="221">
        <v>1001</v>
      </c>
    </row>
    <row r="77" spans="1:11" ht="17.100000000000001" customHeight="1">
      <c r="A77" s="511"/>
      <c r="B77" s="222"/>
      <c r="C77" s="219" t="s">
        <v>88</v>
      </c>
      <c r="D77" s="220">
        <v>1924</v>
      </c>
      <c r="E77" s="221">
        <v>1968</v>
      </c>
      <c r="F77" s="221">
        <v>1959</v>
      </c>
      <c r="G77" s="221">
        <v>2038</v>
      </c>
      <c r="H77" s="221">
        <v>3347</v>
      </c>
      <c r="I77" s="221">
        <v>3293</v>
      </c>
      <c r="J77" s="221">
        <v>3227</v>
      </c>
      <c r="K77" s="221">
        <v>3205</v>
      </c>
    </row>
    <row r="78" spans="1:11" ht="17.100000000000001" customHeight="1">
      <c r="A78" s="511"/>
      <c r="B78" s="223" t="s">
        <v>24</v>
      </c>
      <c r="C78" s="223" t="s">
        <v>24</v>
      </c>
      <c r="D78" s="224">
        <v>2599</v>
      </c>
      <c r="E78" s="225">
        <v>2552</v>
      </c>
      <c r="F78" s="225">
        <v>2605</v>
      </c>
      <c r="G78" s="225">
        <v>2642</v>
      </c>
      <c r="H78" s="225">
        <v>4496</v>
      </c>
      <c r="I78" s="225">
        <v>4411</v>
      </c>
      <c r="J78" s="225">
        <v>4293</v>
      </c>
      <c r="K78" s="225">
        <v>4225</v>
      </c>
    </row>
    <row r="79" spans="1:11" ht="17.100000000000001" customHeight="1">
      <c r="A79" s="511"/>
      <c r="B79" s="226" t="s">
        <v>68</v>
      </c>
      <c r="C79" s="216" t="s">
        <v>86</v>
      </c>
      <c r="D79" s="217">
        <v>12</v>
      </c>
      <c r="E79" s="218">
        <v>4</v>
      </c>
      <c r="F79" s="218">
        <v>6</v>
      </c>
      <c r="G79" s="218">
        <v>8</v>
      </c>
      <c r="H79" s="218">
        <v>11</v>
      </c>
      <c r="I79" s="218">
        <v>13</v>
      </c>
      <c r="J79" s="218">
        <v>9</v>
      </c>
      <c r="K79" s="218">
        <v>5</v>
      </c>
    </row>
    <row r="80" spans="1:11" ht="17.100000000000001" customHeight="1">
      <c r="A80" s="511"/>
      <c r="B80" s="222"/>
      <c r="C80" s="219" t="s">
        <v>87</v>
      </c>
      <c r="D80" s="220">
        <v>291</v>
      </c>
      <c r="E80" s="221">
        <v>273</v>
      </c>
      <c r="F80" s="221">
        <v>289</v>
      </c>
      <c r="G80" s="221">
        <v>278</v>
      </c>
      <c r="H80" s="221">
        <v>642</v>
      </c>
      <c r="I80" s="221">
        <v>699</v>
      </c>
      <c r="J80" s="221">
        <v>604</v>
      </c>
      <c r="K80" s="221">
        <v>617</v>
      </c>
    </row>
    <row r="81" spans="1:11" ht="17.100000000000001" customHeight="1">
      <c r="A81" s="511"/>
      <c r="B81" s="222"/>
      <c r="C81" s="219" t="s">
        <v>88</v>
      </c>
      <c r="D81" s="220">
        <v>3626</v>
      </c>
      <c r="E81" s="221">
        <v>3650</v>
      </c>
      <c r="F81" s="221">
        <v>3604</v>
      </c>
      <c r="G81" s="221">
        <v>3546</v>
      </c>
      <c r="H81" s="221">
        <v>6030</v>
      </c>
      <c r="I81" s="221">
        <v>6065</v>
      </c>
      <c r="J81" s="221">
        <v>5838</v>
      </c>
      <c r="K81" s="221">
        <v>5803</v>
      </c>
    </row>
    <row r="82" spans="1:11" ht="17.100000000000001" customHeight="1">
      <c r="A82" s="511"/>
      <c r="B82" s="223" t="s">
        <v>24</v>
      </c>
      <c r="C82" s="223" t="s">
        <v>24</v>
      </c>
      <c r="D82" s="224">
        <v>3929</v>
      </c>
      <c r="E82" s="225">
        <v>3927</v>
      </c>
      <c r="F82" s="225">
        <v>3899</v>
      </c>
      <c r="G82" s="225">
        <v>3832</v>
      </c>
      <c r="H82" s="225">
        <v>6683</v>
      </c>
      <c r="I82" s="225">
        <v>6777</v>
      </c>
      <c r="J82" s="225">
        <v>6451</v>
      </c>
      <c r="K82" s="225">
        <v>6425</v>
      </c>
    </row>
    <row r="83" spans="1:11" ht="17.100000000000001" customHeight="1">
      <c r="A83" s="511"/>
      <c r="B83" s="226" t="s">
        <v>24</v>
      </c>
      <c r="C83" s="216" t="s">
        <v>86</v>
      </c>
      <c r="D83" s="217">
        <v>36</v>
      </c>
      <c r="E83" s="218">
        <v>25</v>
      </c>
      <c r="F83" s="218">
        <v>34</v>
      </c>
      <c r="G83" s="218">
        <v>52</v>
      </c>
      <c r="H83" s="218">
        <v>36</v>
      </c>
      <c r="I83" s="218">
        <v>32</v>
      </c>
      <c r="J83" s="218">
        <v>31</v>
      </c>
      <c r="K83" s="218">
        <v>24</v>
      </c>
    </row>
    <row r="84" spans="1:11" ht="17.100000000000001" customHeight="1">
      <c r="A84" s="511"/>
      <c r="B84" s="222"/>
      <c r="C84" s="219" t="s">
        <v>87</v>
      </c>
      <c r="D84" s="220">
        <v>942</v>
      </c>
      <c r="E84" s="221">
        <v>836</v>
      </c>
      <c r="F84" s="221">
        <v>907</v>
      </c>
      <c r="G84" s="221">
        <v>838</v>
      </c>
      <c r="H84" s="221">
        <v>1766</v>
      </c>
      <c r="I84" s="221">
        <v>1798</v>
      </c>
      <c r="J84" s="221">
        <v>1648</v>
      </c>
      <c r="K84" s="221">
        <v>1618</v>
      </c>
    </row>
    <row r="85" spans="1:11" ht="17.100000000000001" customHeight="1">
      <c r="A85" s="511"/>
      <c r="B85" s="222"/>
      <c r="C85" s="219" t="s">
        <v>88</v>
      </c>
      <c r="D85" s="220">
        <v>5550</v>
      </c>
      <c r="E85" s="221">
        <v>5618</v>
      </c>
      <c r="F85" s="221">
        <v>5563</v>
      </c>
      <c r="G85" s="221">
        <v>5584</v>
      </c>
      <c r="H85" s="221">
        <v>9377</v>
      </c>
      <c r="I85" s="221">
        <v>9358</v>
      </c>
      <c r="J85" s="221">
        <v>9065</v>
      </c>
      <c r="K85" s="221">
        <v>9008</v>
      </c>
    </row>
    <row r="86" spans="1:11" ht="17.100000000000001" customHeight="1">
      <c r="A86" s="512"/>
      <c r="B86" s="223" t="s">
        <v>24</v>
      </c>
      <c r="C86" s="223" t="s">
        <v>24</v>
      </c>
      <c r="D86" s="224">
        <v>6528</v>
      </c>
      <c r="E86" s="225">
        <v>6479</v>
      </c>
      <c r="F86" s="225">
        <v>6504</v>
      </c>
      <c r="G86" s="225">
        <v>6474</v>
      </c>
      <c r="H86" s="225">
        <v>11179</v>
      </c>
      <c r="I86" s="225">
        <v>11188</v>
      </c>
      <c r="J86" s="225">
        <v>10744</v>
      </c>
      <c r="K86" s="225">
        <v>10650</v>
      </c>
    </row>
    <row r="87" spans="1:11" ht="17.100000000000001" customHeight="1" thickBot="1">
      <c r="A87" s="501" t="s">
        <v>24</v>
      </c>
      <c r="B87" s="499" t="s">
        <v>62</v>
      </c>
      <c r="C87" s="201" t="s">
        <v>86</v>
      </c>
      <c r="D87" s="202">
        <v>2413</v>
      </c>
      <c r="E87" s="203">
        <v>2083</v>
      </c>
      <c r="F87" s="203">
        <v>1901</v>
      </c>
      <c r="G87" s="203">
        <v>2376</v>
      </c>
      <c r="H87" s="203">
        <v>1232</v>
      </c>
      <c r="I87" s="203">
        <v>1183</v>
      </c>
      <c r="J87" s="203">
        <v>947</v>
      </c>
      <c r="K87" s="203">
        <v>835</v>
      </c>
    </row>
    <row r="88" spans="1:11" ht="17.100000000000001" customHeight="1">
      <c r="A88" s="497"/>
      <c r="B88" s="500"/>
      <c r="C88" s="196" t="s">
        <v>87</v>
      </c>
      <c r="D88" s="197">
        <v>20178</v>
      </c>
      <c r="E88" s="198">
        <v>18849</v>
      </c>
      <c r="F88" s="198">
        <v>18724</v>
      </c>
      <c r="G88" s="198">
        <v>16733</v>
      </c>
      <c r="H88" s="198">
        <v>18745</v>
      </c>
      <c r="I88" s="198">
        <v>18385</v>
      </c>
      <c r="J88" s="198">
        <v>16550</v>
      </c>
      <c r="K88" s="198">
        <v>14644</v>
      </c>
    </row>
    <row r="89" spans="1:11" ht="17.100000000000001" customHeight="1">
      <c r="A89" s="497"/>
      <c r="B89" s="194"/>
      <c r="C89" s="196" t="s">
        <v>88</v>
      </c>
      <c r="D89" s="197">
        <v>9349</v>
      </c>
      <c r="E89" s="198">
        <v>9614</v>
      </c>
      <c r="F89" s="198">
        <v>9508</v>
      </c>
      <c r="G89" s="198">
        <v>9293</v>
      </c>
      <c r="H89" s="198">
        <v>10333</v>
      </c>
      <c r="I89" s="198">
        <v>10209</v>
      </c>
      <c r="J89" s="198">
        <v>9340</v>
      </c>
      <c r="K89" s="198">
        <v>8987</v>
      </c>
    </row>
    <row r="90" spans="1:11" ht="17.100000000000001" customHeight="1">
      <c r="A90" s="497"/>
      <c r="B90" s="194"/>
      <c r="C90" s="196" t="s">
        <v>89</v>
      </c>
      <c r="D90" s="197">
        <v>8085</v>
      </c>
      <c r="E90" s="198">
        <v>7294</v>
      </c>
      <c r="F90" s="198">
        <v>7302</v>
      </c>
      <c r="G90" s="198">
        <v>6383</v>
      </c>
      <c r="H90" s="198">
        <v>4263</v>
      </c>
      <c r="I90" s="198">
        <v>4206</v>
      </c>
      <c r="J90" s="198">
        <v>3772</v>
      </c>
      <c r="K90" s="198">
        <v>3221</v>
      </c>
    </row>
    <row r="91" spans="1:11" ht="17.100000000000001" customHeight="1">
      <c r="A91" s="497"/>
      <c r="B91" s="207" t="s">
        <v>24</v>
      </c>
      <c r="C91" s="207" t="s">
        <v>24</v>
      </c>
      <c r="D91" s="199">
        <v>40025</v>
      </c>
      <c r="E91" s="200">
        <v>37840</v>
      </c>
      <c r="F91" s="200">
        <v>37435</v>
      </c>
      <c r="G91" s="200">
        <v>34785</v>
      </c>
      <c r="H91" s="200">
        <v>34573</v>
      </c>
      <c r="I91" s="200">
        <v>33983</v>
      </c>
      <c r="J91" s="200">
        <v>30609</v>
      </c>
      <c r="K91" s="200">
        <v>27687</v>
      </c>
    </row>
    <row r="92" spans="1:11" ht="17.100000000000001" customHeight="1">
      <c r="A92" s="497"/>
      <c r="B92" s="211" t="s">
        <v>68</v>
      </c>
      <c r="C92" s="201" t="s">
        <v>86</v>
      </c>
      <c r="D92" s="202">
        <v>2234</v>
      </c>
      <c r="E92" s="203">
        <v>1873</v>
      </c>
      <c r="F92" s="203">
        <v>1882</v>
      </c>
      <c r="G92" s="203">
        <v>1883</v>
      </c>
      <c r="H92" s="203">
        <v>1472</v>
      </c>
      <c r="I92" s="203">
        <v>1385</v>
      </c>
      <c r="J92" s="203">
        <v>1126</v>
      </c>
      <c r="K92" s="203">
        <v>871</v>
      </c>
    </row>
    <row r="93" spans="1:11" ht="17.100000000000001" customHeight="1">
      <c r="A93" s="497"/>
      <c r="B93" s="194"/>
      <c r="C93" s="196" t="s">
        <v>87</v>
      </c>
      <c r="D93" s="197">
        <v>13368</v>
      </c>
      <c r="E93" s="198">
        <v>12336</v>
      </c>
      <c r="F93" s="198">
        <v>12701</v>
      </c>
      <c r="G93" s="198">
        <v>11513</v>
      </c>
      <c r="H93" s="198">
        <v>15534</v>
      </c>
      <c r="I93" s="198">
        <v>15541</v>
      </c>
      <c r="J93" s="198">
        <v>13948</v>
      </c>
      <c r="K93" s="198">
        <v>12356</v>
      </c>
    </row>
    <row r="94" spans="1:11" ht="17.100000000000001" customHeight="1">
      <c r="A94" s="497"/>
      <c r="B94" s="194"/>
      <c r="C94" s="196" t="s">
        <v>88</v>
      </c>
      <c r="D94" s="197">
        <v>19424</v>
      </c>
      <c r="E94" s="198">
        <v>19201</v>
      </c>
      <c r="F94" s="198">
        <v>18601</v>
      </c>
      <c r="G94" s="198">
        <v>17727</v>
      </c>
      <c r="H94" s="198">
        <v>17483</v>
      </c>
      <c r="I94" s="198">
        <v>17342</v>
      </c>
      <c r="J94" s="198">
        <v>15763</v>
      </c>
      <c r="K94" s="198">
        <v>15115</v>
      </c>
    </row>
    <row r="95" spans="1:11" ht="17.100000000000001" customHeight="1">
      <c r="A95" s="497"/>
      <c r="B95" s="194"/>
      <c r="C95" s="196" t="s">
        <v>89</v>
      </c>
      <c r="D95" s="197">
        <v>7740</v>
      </c>
      <c r="E95" s="198">
        <v>6985</v>
      </c>
      <c r="F95" s="198">
        <v>6853</v>
      </c>
      <c r="G95" s="198">
        <v>6078</v>
      </c>
      <c r="H95" s="198">
        <v>3987</v>
      </c>
      <c r="I95" s="198">
        <v>3946</v>
      </c>
      <c r="J95" s="198">
        <v>3486</v>
      </c>
      <c r="K95" s="198">
        <v>3105</v>
      </c>
    </row>
    <row r="96" spans="1:11" ht="17.100000000000001" customHeight="1">
      <c r="A96" s="497"/>
      <c r="B96" s="207" t="s">
        <v>24</v>
      </c>
      <c r="C96" s="207" t="s">
        <v>24</v>
      </c>
      <c r="D96" s="199">
        <v>42766</v>
      </c>
      <c r="E96" s="200">
        <v>40395</v>
      </c>
      <c r="F96" s="200">
        <v>40037</v>
      </c>
      <c r="G96" s="200">
        <v>37201</v>
      </c>
      <c r="H96" s="200">
        <v>38476</v>
      </c>
      <c r="I96" s="200">
        <v>38214</v>
      </c>
      <c r="J96" s="200">
        <v>34323</v>
      </c>
      <c r="K96" s="200">
        <v>31447</v>
      </c>
    </row>
    <row r="97" spans="1:11" ht="17.100000000000001" customHeight="1">
      <c r="A97" s="497"/>
      <c r="B97" s="211" t="s">
        <v>24</v>
      </c>
      <c r="C97" s="201" t="s">
        <v>86</v>
      </c>
      <c r="D97" s="202">
        <v>4647</v>
      </c>
      <c r="E97" s="203">
        <v>3956</v>
      </c>
      <c r="F97" s="203">
        <v>3783</v>
      </c>
      <c r="G97" s="203">
        <v>4259</v>
      </c>
      <c r="H97" s="203">
        <v>2704</v>
      </c>
      <c r="I97" s="203">
        <v>2568</v>
      </c>
      <c r="J97" s="203">
        <v>2073</v>
      </c>
      <c r="K97" s="203">
        <v>1706</v>
      </c>
    </row>
    <row r="98" spans="1:11" ht="17.100000000000001" customHeight="1">
      <c r="A98" s="497"/>
      <c r="B98" s="194"/>
      <c r="C98" s="196" t="s">
        <v>87</v>
      </c>
      <c r="D98" s="197">
        <v>33546</v>
      </c>
      <c r="E98" s="198">
        <v>31185</v>
      </c>
      <c r="F98" s="198">
        <v>31425</v>
      </c>
      <c r="G98" s="198">
        <v>28246</v>
      </c>
      <c r="H98" s="198">
        <v>34279</v>
      </c>
      <c r="I98" s="198">
        <v>33926</v>
      </c>
      <c r="J98" s="198">
        <v>30498</v>
      </c>
      <c r="K98" s="198">
        <v>27000</v>
      </c>
    </row>
    <row r="99" spans="1:11" ht="17.100000000000001" customHeight="1">
      <c r="A99" s="497"/>
      <c r="B99" s="194"/>
      <c r="C99" s="196" t="s">
        <v>88</v>
      </c>
      <c r="D99" s="197">
        <v>28773</v>
      </c>
      <c r="E99" s="198">
        <v>28815</v>
      </c>
      <c r="F99" s="198">
        <v>28109</v>
      </c>
      <c r="G99" s="198">
        <v>27020</v>
      </c>
      <c r="H99" s="198">
        <v>27816</v>
      </c>
      <c r="I99" s="198">
        <v>27551</v>
      </c>
      <c r="J99" s="198">
        <v>25103</v>
      </c>
      <c r="K99" s="198">
        <v>24102</v>
      </c>
    </row>
    <row r="100" spans="1:11" ht="17.100000000000001" customHeight="1">
      <c r="A100" s="497"/>
      <c r="B100" s="194"/>
      <c r="C100" s="196" t="s">
        <v>89</v>
      </c>
      <c r="D100" s="197">
        <v>15825</v>
      </c>
      <c r="E100" s="198">
        <v>14279</v>
      </c>
      <c r="F100" s="198">
        <v>14155</v>
      </c>
      <c r="G100" s="198">
        <v>12461</v>
      </c>
      <c r="H100" s="198">
        <v>8250</v>
      </c>
      <c r="I100" s="198">
        <v>8152</v>
      </c>
      <c r="J100" s="198">
        <v>7258</v>
      </c>
      <c r="K100" s="198">
        <v>6326</v>
      </c>
    </row>
    <row r="101" spans="1:11" ht="17.100000000000001" customHeight="1" thickBot="1">
      <c r="A101" s="502"/>
      <c r="B101" s="212" t="s">
        <v>24</v>
      </c>
      <c r="C101" s="212" t="s">
        <v>24</v>
      </c>
      <c r="D101" s="204">
        <v>82791</v>
      </c>
      <c r="E101" s="205">
        <v>78235</v>
      </c>
      <c r="F101" s="205">
        <v>77472</v>
      </c>
      <c r="G101" s="205">
        <v>71986</v>
      </c>
      <c r="H101" s="205">
        <v>73049</v>
      </c>
      <c r="I101" s="205">
        <v>72197</v>
      </c>
      <c r="J101" s="205">
        <v>64932</v>
      </c>
      <c r="K101" s="205">
        <v>59134</v>
      </c>
    </row>
    <row r="102" spans="1:11" ht="17.100000000000001" customHeight="1"/>
  </sheetData>
  <mergeCells count="33">
    <mergeCell ref="A4:A5"/>
    <mergeCell ref="B4:D4"/>
    <mergeCell ref="A17:A18"/>
    <mergeCell ref="B17:D17"/>
    <mergeCell ref="I4:I5"/>
    <mergeCell ref="E4:G4"/>
    <mergeCell ref="E17:G17"/>
    <mergeCell ref="D58:K58"/>
    <mergeCell ref="A57:K57"/>
    <mergeCell ref="B60:B61"/>
    <mergeCell ref="B75:B76"/>
    <mergeCell ref="B87:B88"/>
    <mergeCell ref="A87:A101"/>
    <mergeCell ref="A75:A86"/>
    <mergeCell ref="A60:A74"/>
    <mergeCell ref="A58:A59"/>
    <mergeCell ref="A26:A27"/>
    <mergeCell ref="D26:E26"/>
    <mergeCell ref="A28:A39"/>
    <mergeCell ref="B28:B29"/>
    <mergeCell ref="A40:A54"/>
    <mergeCell ref="B40:B41"/>
    <mergeCell ref="M37:O37"/>
    <mergeCell ref="J4:L4"/>
    <mergeCell ref="M4:O4"/>
    <mergeCell ref="I14:I15"/>
    <mergeCell ref="J14:L14"/>
    <mergeCell ref="M14:O14"/>
    <mergeCell ref="I26:I27"/>
    <mergeCell ref="J26:L26"/>
    <mergeCell ref="M26:O26"/>
    <mergeCell ref="I37:I38"/>
    <mergeCell ref="J37:L3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8:E5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zoomScale="80" zoomScaleNormal="80" workbookViewId="0">
      <selection sqref="A1:L22"/>
    </sheetView>
  </sheetViews>
  <sheetFormatPr defaultRowHeight="15"/>
  <cols>
    <col min="1" max="1" width="23" style="1" customWidth="1"/>
    <col min="2" max="2" width="8.85546875" style="1" customWidth="1"/>
    <col min="3" max="3" width="9.140625" style="1"/>
    <col min="4" max="4" width="9.140625" style="1" customWidth="1"/>
    <col min="5" max="5" width="0.42578125" style="1" customWidth="1"/>
    <col min="6" max="8" width="9.140625" style="1"/>
    <col min="9" max="9" width="0.42578125" style="1" customWidth="1"/>
    <col min="10" max="14" width="9.140625" style="1"/>
    <col min="15" max="15" width="22" style="1" customWidth="1"/>
    <col min="16" max="18" width="9.140625" style="1"/>
    <col min="19" max="19" width="2.28515625" style="1" customWidth="1"/>
    <col min="20" max="22" width="9.140625" style="1"/>
    <col min="23" max="23" width="2.42578125" style="1" customWidth="1"/>
    <col min="24" max="26" width="9.140625" style="1"/>
    <col min="27" max="27" width="4.42578125" style="183" bestFit="1" customWidth="1"/>
    <col min="28" max="16384" width="9.140625" style="1"/>
  </cols>
  <sheetData>
    <row r="1" spans="1:26">
      <c r="A1" s="2" t="s">
        <v>0</v>
      </c>
    </row>
    <row r="2" spans="1:26">
      <c r="A2" s="1" t="s">
        <v>198</v>
      </c>
    </row>
    <row r="3" spans="1:26">
      <c r="A3" s="18" t="s">
        <v>199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O3" s="125" t="s">
        <v>90</v>
      </c>
    </row>
    <row r="4" spans="1:26">
      <c r="B4" s="438" t="s">
        <v>30</v>
      </c>
      <c r="C4" s="438"/>
      <c r="D4" s="438"/>
      <c r="E4" s="32"/>
      <c r="F4" s="438" t="s">
        <v>30</v>
      </c>
      <c r="G4" s="438"/>
      <c r="H4" s="438"/>
      <c r="I4" s="32"/>
      <c r="J4" s="438" t="s">
        <v>31</v>
      </c>
      <c r="K4" s="438"/>
      <c r="L4" s="438"/>
      <c r="P4" s="438" t="s">
        <v>30</v>
      </c>
      <c r="Q4" s="438"/>
      <c r="R4" s="438"/>
      <c r="S4" s="32"/>
      <c r="T4" s="438" t="s">
        <v>30</v>
      </c>
      <c r="U4" s="438"/>
      <c r="V4" s="438"/>
      <c r="W4" s="32"/>
      <c r="X4" s="438" t="s">
        <v>31</v>
      </c>
      <c r="Y4" s="438"/>
      <c r="Z4" s="438"/>
    </row>
    <row r="5" spans="1:26">
      <c r="A5" s="1" t="s">
        <v>32</v>
      </c>
      <c r="B5" s="32"/>
      <c r="C5" s="32" t="s">
        <v>33</v>
      </c>
      <c r="D5" s="32"/>
      <c r="E5" s="32"/>
      <c r="F5" s="32"/>
      <c r="G5" s="32" t="s">
        <v>136</v>
      </c>
      <c r="H5" s="32"/>
      <c r="I5" s="32"/>
      <c r="J5" s="32"/>
      <c r="K5" s="32" t="s">
        <v>136</v>
      </c>
      <c r="L5" s="32"/>
      <c r="O5" s="1" t="s">
        <v>32</v>
      </c>
      <c r="P5" s="32"/>
      <c r="Q5" s="32" t="s">
        <v>33</v>
      </c>
      <c r="R5" s="32"/>
      <c r="S5" s="32"/>
      <c r="T5" s="32"/>
      <c r="U5" s="32" t="s">
        <v>136</v>
      </c>
      <c r="V5" s="32"/>
      <c r="W5" s="32"/>
      <c r="X5" s="32"/>
      <c r="Y5" s="32" t="s">
        <v>136</v>
      </c>
      <c r="Z5" s="32"/>
    </row>
    <row r="6" spans="1:26">
      <c r="A6" s="18"/>
      <c r="B6" s="16" t="s">
        <v>34</v>
      </c>
      <c r="C6" s="16" t="s">
        <v>35</v>
      </c>
      <c r="D6" s="16" t="s">
        <v>24</v>
      </c>
      <c r="E6" s="16"/>
      <c r="F6" s="16" t="s">
        <v>34</v>
      </c>
      <c r="G6" s="16" t="s">
        <v>35</v>
      </c>
      <c r="H6" s="16" t="s">
        <v>24</v>
      </c>
      <c r="I6" s="16"/>
      <c r="J6" s="16" t="s">
        <v>34</v>
      </c>
      <c r="K6" s="16" t="s">
        <v>35</v>
      </c>
      <c r="L6" s="16" t="s">
        <v>24</v>
      </c>
      <c r="O6" s="18"/>
      <c r="P6" s="95" t="s">
        <v>34</v>
      </c>
      <c r="Q6" s="95" t="s">
        <v>35</v>
      </c>
      <c r="R6" s="95" t="s">
        <v>24</v>
      </c>
      <c r="S6" s="95"/>
      <c r="T6" s="95" t="s">
        <v>34</v>
      </c>
      <c r="U6" s="95" t="s">
        <v>35</v>
      </c>
      <c r="V6" s="95" t="s">
        <v>24</v>
      </c>
      <c r="W6" s="95"/>
      <c r="X6" s="95" t="s">
        <v>34</v>
      </c>
      <c r="Y6" s="95" t="s">
        <v>35</v>
      </c>
      <c r="Z6" s="95" t="s">
        <v>24</v>
      </c>
    </row>
    <row r="7" spans="1:26">
      <c r="A7" s="1" t="s">
        <v>36</v>
      </c>
      <c r="B7" s="130">
        <f t="shared" ref="B7:B17" si="0">IF(P7&gt;=100, ROUND(P7/$P$17*100,1), "(3)")</f>
        <v>29.7</v>
      </c>
      <c r="C7" s="130">
        <f>IF(Q7&gt;=100, ROUND(Q7/$Q$17*100,1), "(3)")+0.1</f>
        <v>46</v>
      </c>
      <c r="D7" s="130">
        <f t="shared" ref="D7:D16" si="1">IF(R7&gt;=100, ROUND(R7/$R$17*100,1), "(3)")</f>
        <v>40.700000000000003</v>
      </c>
      <c r="F7" s="130">
        <f t="shared" ref="F7:F17" si="2">IF(T7&gt;=100, ROUND(T7/$T$17*100,1), "(3)")</f>
        <v>36.5</v>
      </c>
      <c r="G7" s="130">
        <f t="shared" ref="G7:G17" si="3">IF(U7&gt;=100, ROUND(U7/$U$17*100,1), "(3)")</f>
        <v>43.4</v>
      </c>
      <c r="H7" s="130">
        <f>IF(V7&gt;=100, ROUND(V7/$V$17*100,1), "(3)")</f>
        <v>40.799999999999997</v>
      </c>
      <c r="J7" s="130">
        <f t="shared" ref="J7:J15" si="4">IF(X7&gt;=100, ROUND(X7/$X$17*100,1), "(3)")</f>
        <v>70.099999999999994</v>
      </c>
      <c r="K7" s="130">
        <f t="shared" ref="K7:K17" si="5">IF(Y7&gt;=100, ROUND(Y7/$Y$17*100,1), "(3)")</f>
        <v>71.900000000000006</v>
      </c>
      <c r="L7" s="130">
        <f t="shared" ref="L7:L17" si="6">IF(Z7&gt;=100, ROUND(Z7/$Z$17*100,1), "(3)")</f>
        <v>71.099999999999994</v>
      </c>
      <c r="O7" s="1" t="s">
        <v>36</v>
      </c>
      <c r="P7" s="17">
        <f>SUM(Amostra!D91:G91)</f>
        <v>336</v>
      </c>
      <c r="Q7" s="17">
        <f>SUM(Amostra!D82:G82)</f>
        <v>1099</v>
      </c>
      <c r="R7" s="17">
        <f>SUM(Amostra!D82:G82,Amostra!D91:G91)</f>
        <v>1435</v>
      </c>
      <c r="T7" s="17">
        <f>SUM(Amostra!H91:K91)</f>
        <v>936</v>
      </c>
      <c r="U7" s="17">
        <f>SUM(Amostra!H82:K82)</f>
        <v>1853</v>
      </c>
      <c r="V7" s="17">
        <f>SUM(Amostra!H82:K82,Amostra!H91:K91)</f>
        <v>2789</v>
      </c>
      <c r="X7" s="17">
        <f>SUM(Amostra!H94:K94)</f>
        <v>40208</v>
      </c>
      <c r="Y7" s="17">
        <f>SUM(Amostra!H85:K85)</f>
        <v>49113</v>
      </c>
      <c r="Z7" s="17">
        <f>SUM(Amostra!H85:K85,Amostra!H94:K94)</f>
        <v>89321</v>
      </c>
    </row>
    <row r="8" spans="1:26">
      <c r="A8" s="1" t="s">
        <v>139</v>
      </c>
      <c r="B8" s="130">
        <f t="shared" si="0"/>
        <v>20.100000000000001</v>
      </c>
      <c r="C8" s="130">
        <f t="shared" ref="C8:C17" si="7">IF(Q8&gt;=100, ROUND(Q8/$Q$17*100,1), "(3)")</f>
        <v>36.4</v>
      </c>
      <c r="D8" s="130">
        <f t="shared" si="1"/>
        <v>31.1</v>
      </c>
      <c r="F8" s="130">
        <f t="shared" si="2"/>
        <v>20.7</v>
      </c>
      <c r="G8" s="130">
        <f t="shared" si="3"/>
        <v>34.1</v>
      </c>
      <c r="H8" s="130">
        <f>IF(V8&gt;=100, ROUND(V8/$V$17*100,1), "(3)")-0.1</f>
        <v>29</v>
      </c>
      <c r="J8" s="130">
        <f t="shared" si="4"/>
        <v>55.2</v>
      </c>
      <c r="K8" s="130">
        <f t="shared" si="5"/>
        <v>62.1</v>
      </c>
      <c r="L8" s="130">
        <f t="shared" si="6"/>
        <v>59</v>
      </c>
      <c r="O8" s="1" t="s">
        <v>139</v>
      </c>
      <c r="P8" s="17">
        <f>SUM(Amostra!D129:G129)</f>
        <v>227</v>
      </c>
      <c r="Q8" s="17">
        <f>SUM(Amostra!D108:G108)</f>
        <v>870</v>
      </c>
      <c r="R8" s="17">
        <f>SUM(Amostra!D108:G108,Amostra!D129:G129)</f>
        <v>1097</v>
      </c>
      <c r="T8" s="17">
        <f>SUM(Amostra!H129:K129)</f>
        <v>530</v>
      </c>
      <c r="U8" s="17">
        <f>SUM(Amostra!H108:K108)</f>
        <v>1455</v>
      </c>
      <c r="V8" s="17">
        <f>SUM(Amostra!H108:K108,Amostra!H129:K129)</f>
        <v>1985</v>
      </c>
      <c r="X8" s="17">
        <f>SUM(Amostra!H136:K136)</f>
        <v>31677</v>
      </c>
      <c r="Y8" s="17">
        <f>SUM(Amostra!H115:K115)</f>
        <v>42447</v>
      </c>
      <c r="Z8" s="17">
        <f>SUM(Amostra!H115:K115,Amostra!H136:K136)</f>
        <v>74124</v>
      </c>
    </row>
    <row r="9" spans="1:26">
      <c r="A9" s="1" t="s">
        <v>137</v>
      </c>
      <c r="B9" s="130">
        <f t="shared" si="0"/>
        <v>15.2</v>
      </c>
      <c r="C9" s="130">
        <f t="shared" si="7"/>
        <v>26.3</v>
      </c>
      <c r="D9" s="130">
        <f t="shared" si="1"/>
        <v>22.7</v>
      </c>
      <c r="F9" s="130">
        <f t="shared" si="2"/>
        <v>15.4</v>
      </c>
      <c r="G9" s="130">
        <f t="shared" si="3"/>
        <v>26.3</v>
      </c>
      <c r="H9" s="130">
        <f t="shared" ref="H9:H17" si="8">IF(V9&gt;=100, ROUND(V9/$V$17*100,1), "(3)")</f>
        <v>22.2</v>
      </c>
      <c r="J9" s="130">
        <f t="shared" si="4"/>
        <v>49.1</v>
      </c>
      <c r="K9" s="130">
        <f t="shared" si="5"/>
        <v>54.6</v>
      </c>
      <c r="L9" s="130">
        <f t="shared" si="6"/>
        <v>52.1</v>
      </c>
      <c r="O9" s="1" t="s">
        <v>137</v>
      </c>
      <c r="P9" s="17">
        <f>SUM(Amostra!D199:G199)</f>
        <v>172</v>
      </c>
      <c r="Q9" s="17">
        <f>SUM(Amostra!D160:G160)</f>
        <v>628</v>
      </c>
      <c r="R9" s="17">
        <f>SUM(Amostra!D160:G160,Amostra!D199:G199)</f>
        <v>800</v>
      </c>
      <c r="T9" s="17">
        <f>SUM(Amostra!H199:K199)</f>
        <v>395</v>
      </c>
      <c r="U9" s="17">
        <f>SUM(Amostra!H160:K160)</f>
        <v>1123</v>
      </c>
      <c r="V9" s="17">
        <f>SUM(Amostra!H160:K160,Amostra!H199:K199)</f>
        <v>1518</v>
      </c>
      <c r="X9" s="17">
        <f>SUM(Amostra!H212:K212)</f>
        <v>28154</v>
      </c>
      <c r="Y9" s="17">
        <f>SUM(Amostra!H173:K173)</f>
        <v>37323</v>
      </c>
      <c r="Z9" s="17">
        <f>SUM(Amostra!H173:K173,Amostra!H212:K212)</f>
        <v>65477</v>
      </c>
    </row>
    <row r="10" spans="1:26">
      <c r="A10" s="1" t="s">
        <v>138</v>
      </c>
      <c r="B10" s="132" t="str">
        <f t="shared" si="0"/>
        <v>(3)</v>
      </c>
      <c r="C10" s="130">
        <f t="shared" si="7"/>
        <v>10.1</v>
      </c>
      <c r="D10" s="130">
        <f t="shared" si="1"/>
        <v>8.4</v>
      </c>
      <c r="F10" s="130">
        <f t="shared" si="2"/>
        <v>5.3</v>
      </c>
      <c r="G10" s="130">
        <f t="shared" si="3"/>
        <v>7.8</v>
      </c>
      <c r="H10" s="130">
        <f t="shared" si="8"/>
        <v>6.8</v>
      </c>
      <c r="J10" s="130">
        <f t="shared" si="4"/>
        <v>6.1</v>
      </c>
      <c r="K10" s="130">
        <f t="shared" si="5"/>
        <v>7.5</v>
      </c>
      <c r="L10" s="130">
        <f t="shared" si="6"/>
        <v>6.9</v>
      </c>
      <c r="O10" s="1" t="s">
        <v>138</v>
      </c>
      <c r="P10" s="128">
        <f>SUM(Amostra!D200:G200)</f>
        <v>55</v>
      </c>
      <c r="Q10" s="17">
        <f>SUM(Amostra!D161:G161)</f>
        <v>242</v>
      </c>
      <c r="R10" s="17">
        <f>SUM(Amostra!D161:G161,Amostra!D200:G200)</f>
        <v>297</v>
      </c>
      <c r="T10" s="17">
        <f>SUM(Amostra!H200:K200)</f>
        <v>135</v>
      </c>
      <c r="U10" s="17">
        <f>SUM(Amostra!H161:K161)</f>
        <v>332</v>
      </c>
      <c r="V10" s="17">
        <f>SUM(Amostra!H161:K161,Amostra!H200:K200)</f>
        <v>467</v>
      </c>
      <c r="X10" s="17">
        <f>SUM(Amostra!H213:K213)</f>
        <v>3523</v>
      </c>
      <c r="Y10" s="17">
        <f>SUM(Amostra!H174:K174)</f>
        <v>5124</v>
      </c>
      <c r="Z10" s="17">
        <f>SUM(Amostra!H174:K174,Amostra!H213:K213)</f>
        <v>8647</v>
      </c>
    </row>
    <row r="11" spans="1:26">
      <c r="A11" s="1" t="s">
        <v>140</v>
      </c>
      <c r="B11" s="130">
        <f t="shared" si="0"/>
        <v>9.5</v>
      </c>
      <c r="C11" s="130">
        <f t="shared" si="7"/>
        <v>9.6</v>
      </c>
      <c r="D11" s="130">
        <f t="shared" si="1"/>
        <v>9.6</v>
      </c>
      <c r="F11" s="130">
        <f t="shared" si="2"/>
        <v>15.8</v>
      </c>
      <c r="G11" s="130">
        <f t="shared" si="3"/>
        <v>9.3000000000000007</v>
      </c>
      <c r="H11" s="130">
        <f t="shared" si="8"/>
        <v>11.8</v>
      </c>
      <c r="J11" s="130">
        <f t="shared" si="4"/>
        <v>14.9</v>
      </c>
      <c r="K11" s="130">
        <f t="shared" si="5"/>
        <v>9.6999999999999993</v>
      </c>
      <c r="L11" s="130">
        <f t="shared" si="6"/>
        <v>12.1</v>
      </c>
      <c r="O11" s="1" t="s">
        <v>140</v>
      </c>
      <c r="P11" s="17">
        <f>SUM(Amostra!D130:G130)</f>
        <v>108</v>
      </c>
      <c r="Q11" s="17">
        <f>SUM(Amostra!D109:G109)</f>
        <v>229</v>
      </c>
      <c r="R11" s="17">
        <f>SUM(Amostra!D109:G109,Amostra!D130:G130)</f>
        <v>337</v>
      </c>
      <c r="T11" s="17">
        <f>SUM(Amostra!H130:K130)</f>
        <v>406</v>
      </c>
      <c r="U11" s="17">
        <f>SUM(Amostra!H109:K109)</f>
        <v>398</v>
      </c>
      <c r="V11" s="17">
        <f>SUM(Amostra!H130:K130,Amostra!H109:K109)</f>
        <v>804</v>
      </c>
      <c r="W11" s="17"/>
      <c r="X11" s="17">
        <f>SUM(Amostra!H137:K137)</f>
        <v>8521</v>
      </c>
      <c r="Y11" s="17">
        <f>SUM(Amostra!H116:K116)</f>
        <v>6654</v>
      </c>
      <c r="Z11" s="17">
        <f>SUM(Amostra!H116:K116,Amostra!H137:K137)</f>
        <v>15175</v>
      </c>
    </row>
    <row r="12" spans="1:26">
      <c r="A12" s="1" t="s">
        <v>37</v>
      </c>
      <c r="B12" s="130">
        <f t="shared" si="0"/>
        <v>32.4</v>
      </c>
      <c r="C12" s="130">
        <f t="shared" si="7"/>
        <v>33.799999999999997</v>
      </c>
      <c r="D12" s="130">
        <f t="shared" si="1"/>
        <v>33.299999999999997</v>
      </c>
      <c r="F12" s="130">
        <f t="shared" si="2"/>
        <v>24.9</v>
      </c>
      <c r="G12" s="130">
        <f t="shared" si="3"/>
        <v>34</v>
      </c>
      <c r="H12" s="130">
        <f t="shared" si="8"/>
        <v>30.6</v>
      </c>
      <c r="J12" s="130">
        <f t="shared" si="4"/>
        <v>10.4</v>
      </c>
      <c r="K12" s="130">
        <f t="shared" si="5"/>
        <v>17.100000000000001</v>
      </c>
      <c r="L12" s="130">
        <f t="shared" si="6"/>
        <v>14.1</v>
      </c>
      <c r="O12" s="1" t="s">
        <v>37</v>
      </c>
      <c r="P12" s="17">
        <f>SUM(Amostra!D132:G132)</f>
        <v>366</v>
      </c>
      <c r="Q12" s="17">
        <f>SUM(Amostra!D111:G111)</f>
        <v>808</v>
      </c>
      <c r="R12" s="17">
        <f>SUM(Amostra!D111:G111,Amostra!D132:G132)</f>
        <v>1174</v>
      </c>
      <c r="T12" s="17">
        <f>SUM(Amostra!H132:K132)</f>
        <v>639</v>
      </c>
      <c r="U12" s="17">
        <f>SUM(Amostra!H111:K111)</f>
        <v>1451</v>
      </c>
      <c r="V12" s="17">
        <f>SUM(Amostra!H132:K132,Amostra!H111:K111)</f>
        <v>2090</v>
      </c>
      <c r="W12" s="17"/>
      <c r="X12" s="17">
        <f>SUM(Amostra!H139:K139)</f>
        <v>5970</v>
      </c>
      <c r="Y12" s="17">
        <f>SUM(Amostra!H118:K118)</f>
        <v>11703</v>
      </c>
      <c r="Z12" s="17">
        <f>SUM(Amostra!H118:K118,Amostra!H139:K139)</f>
        <v>17673</v>
      </c>
    </row>
    <row r="13" spans="1:26">
      <c r="A13" s="1" t="s">
        <v>38</v>
      </c>
      <c r="B13" s="130">
        <f t="shared" si="0"/>
        <v>27.6</v>
      </c>
      <c r="C13" s="132" t="str">
        <f t="shared" si="7"/>
        <v>(3)</v>
      </c>
      <c r="D13" s="130">
        <f t="shared" si="1"/>
        <v>10</v>
      </c>
      <c r="F13" s="130">
        <f t="shared" si="2"/>
        <v>24.7</v>
      </c>
      <c r="G13" s="132" t="str">
        <f t="shared" si="3"/>
        <v>(3)</v>
      </c>
      <c r="H13" s="130">
        <f t="shared" si="8"/>
        <v>9.6999999999999993</v>
      </c>
      <c r="J13" s="130">
        <f t="shared" si="4"/>
        <v>11.1</v>
      </c>
      <c r="K13" s="130">
        <f t="shared" si="5"/>
        <v>0.3</v>
      </c>
      <c r="L13" s="130">
        <f t="shared" si="6"/>
        <v>5.2</v>
      </c>
      <c r="O13" s="1" t="s">
        <v>38</v>
      </c>
      <c r="P13" s="17">
        <f>SUM(Amostra!D133:G133)</f>
        <v>312</v>
      </c>
      <c r="Q13" s="128">
        <f>SUM(Amostra!D112:G112)</f>
        <v>41</v>
      </c>
      <c r="R13" s="17">
        <f>SUM(Amostra!D112:G112,Amostra!D133:G133)</f>
        <v>353</v>
      </c>
      <c r="T13" s="17">
        <f>SUM(Amostra!H133:K133)</f>
        <v>632</v>
      </c>
      <c r="U13" s="128">
        <f>SUM(Amostra!H112:K112)</f>
        <v>32</v>
      </c>
      <c r="V13" s="17">
        <f>SUM(Amostra!H133:K133,Amostra!H112:K112)</f>
        <v>664</v>
      </c>
      <c r="W13" s="17"/>
      <c r="X13" s="17">
        <f>SUM(Amostra!H140:K140)</f>
        <v>6383</v>
      </c>
      <c r="Y13" s="17">
        <f>SUM(Amostra!H119:K119)</f>
        <v>199</v>
      </c>
      <c r="Z13" s="17">
        <f>SUM(Amostra!H119:K119,Amostra!H140:K140)</f>
        <v>6582</v>
      </c>
    </row>
    <row r="14" spans="1:26">
      <c r="A14" s="1" t="s">
        <v>39</v>
      </c>
      <c r="B14" s="132" t="str">
        <f t="shared" si="0"/>
        <v>(3)</v>
      </c>
      <c r="C14" s="130">
        <f t="shared" si="7"/>
        <v>8.6</v>
      </c>
      <c r="D14" s="130">
        <f t="shared" si="1"/>
        <v>7</v>
      </c>
      <c r="F14" s="130">
        <f t="shared" si="2"/>
        <v>4.5</v>
      </c>
      <c r="G14" s="130">
        <f t="shared" si="3"/>
        <v>10.5</v>
      </c>
      <c r="H14" s="130">
        <f t="shared" si="8"/>
        <v>8.3000000000000007</v>
      </c>
      <c r="J14" s="130">
        <f t="shared" si="4"/>
        <v>3.1</v>
      </c>
      <c r="K14" s="130">
        <f t="shared" si="5"/>
        <v>5.7</v>
      </c>
      <c r="L14" s="130">
        <f t="shared" si="6"/>
        <v>4.5</v>
      </c>
      <c r="O14" s="1" t="s">
        <v>39</v>
      </c>
      <c r="P14" s="128">
        <f>SUM(Amostra!D205:G205)</f>
        <v>41</v>
      </c>
      <c r="Q14" s="17">
        <f>SUM(Amostra!D166:G166)</f>
        <v>205</v>
      </c>
      <c r="R14" s="17">
        <f>SUM(Amostra!D166:G166,Amostra!D205:G205)</f>
        <v>246</v>
      </c>
      <c r="T14" s="129">
        <f>SUM(Amostra!H205:K205)</f>
        <v>115</v>
      </c>
      <c r="U14" s="17">
        <f>SUM(Amostra!H166:K166)</f>
        <v>450</v>
      </c>
      <c r="V14" s="17">
        <f>SUM(Amostra!H166:K166,Amostra!H205:K205)</f>
        <v>565</v>
      </c>
      <c r="W14" s="17"/>
      <c r="X14" s="17">
        <f>SUM(Amostra!H218:K218)</f>
        <v>1806</v>
      </c>
      <c r="Y14" s="17">
        <f>SUM(Amostra!H179:K179)</f>
        <v>3900</v>
      </c>
      <c r="Z14" s="17">
        <f>SUM(Amostra!H179:K179,Amostra!H218:K218)</f>
        <v>5706</v>
      </c>
    </row>
    <row r="15" spans="1:26">
      <c r="A15" s="1" t="s">
        <v>40</v>
      </c>
      <c r="B15" s="132" t="str">
        <f t="shared" si="0"/>
        <v>(3)</v>
      </c>
      <c r="C15" s="132" t="str">
        <f t="shared" si="7"/>
        <v>(3)</v>
      </c>
      <c r="D15" s="132" t="str">
        <f t="shared" si="1"/>
        <v>(3)</v>
      </c>
      <c r="F15" s="132" t="str">
        <f t="shared" si="2"/>
        <v>(3)</v>
      </c>
      <c r="G15" s="132" t="str">
        <f t="shared" si="3"/>
        <v>(3)</v>
      </c>
      <c r="H15" s="132" t="str">
        <f t="shared" si="8"/>
        <v>(3)</v>
      </c>
      <c r="J15" s="130">
        <f t="shared" si="4"/>
        <v>0.4</v>
      </c>
      <c r="K15" s="130">
        <f t="shared" si="5"/>
        <v>0.2</v>
      </c>
      <c r="L15" s="130">
        <f t="shared" si="6"/>
        <v>0.3</v>
      </c>
      <c r="O15" s="1" t="s">
        <v>40</v>
      </c>
      <c r="P15" s="128">
        <f>SUM(Amostra!D208:G208)</f>
        <v>20</v>
      </c>
      <c r="Q15" s="128">
        <f>SUM(Amostra!D169:G169)</f>
        <v>5</v>
      </c>
      <c r="R15" s="128">
        <f>SUM(Amostra!D169:G169,Amostra!D208:G208)</f>
        <v>25</v>
      </c>
      <c r="T15" s="128">
        <f>SUM(Amostra!H208:K208)</f>
        <v>29</v>
      </c>
      <c r="U15" s="128">
        <f>SUM(Amostra!H169:K169)</f>
        <v>6</v>
      </c>
      <c r="V15" s="128">
        <f>SUM(Amostra!H169:K169,Amostra!H208:K208)</f>
        <v>35</v>
      </c>
      <c r="W15" s="17"/>
      <c r="X15" s="17">
        <f>SUM(Amostra!H221:K221)</f>
        <v>236</v>
      </c>
      <c r="Y15" s="17">
        <f>SUM(Amostra!H182:K182)</f>
        <v>143</v>
      </c>
      <c r="Z15" s="17">
        <f>SUM(Amostra!H182:K182,Amostra!H221:K221)</f>
        <v>379</v>
      </c>
    </row>
    <row r="16" spans="1:26">
      <c r="A16" s="1" t="s">
        <v>41</v>
      </c>
      <c r="B16" s="132" t="str">
        <f t="shared" si="0"/>
        <v>(3)</v>
      </c>
      <c r="C16" s="130">
        <f t="shared" si="7"/>
        <v>9.8000000000000007</v>
      </c>
      <c r="D16" s="130">
        <f t="shared" si="1"/>
        <v>8.1999999999999993</v>
      </c>
      <c r="F16" s="130">
        <f t="shared" si="2"/>
        <v>8.1999999999999993</v>
      </c>
      <c r="G16" s="133">
        <f t="shared" si="3"/>
        <v>11.2</v>
      </c>
      <c r="H16" s="133">
        <f t="shared" si="8"/>
        <v>10.1</v>
      </c>
      <c r="I16" s="14"/>
      <c r="J16" s="133">
        <f>IF(X16&gt;=100, ROUND(X16/$X$17*100,1), "(3)")+0.1</f>
        <v>4.8999999999999995</v>
      </c>
      <c r="K16" s="289">
        <f t="shared" si="5"/>
        <v>4.8</v>
      </c>
      <c r="L16" s="133">
        <f t="shared" si="6"/>
        <v>4.8</v>
      </c>
      <c r="O16" s="1" t="s">
        <v>41</v>
      </c>
      <c r="P16" s="128">
        <f>P17-SUM(P7,P12:P15)</f>
        <v>56</v>
      </c>
      <c r="Q16" s="17">
        <f>Q17-SUM(Q7,Q12:Q15)</f>
        <v>234</v>
      </c>
      <c r="R16" s="17">
        <f t="shared" ref="R16" si="9">R17-SUM(R7,R12:R15)</f>
        <v>290</v>
      </c>
      <c r="T16" s="17">
        <f>T17-SUM(T7,T12:T15)</f>
        <v>211</v>
      </c>
      <c r="U16" s="17">
        <f>U17-SUM(U7,U12:U15)</f>
        <v>476</v>
      </c>
      <c r="V16" s="17">
        <f>V17-SUM(V7,V12:V15)</f>
        <v>687</v>
      </c>
      <c r="W16" s="17"/>
      <c r="X16" s="17">
        <f>X17-SUM(X7,X12:X15)</f>
        <v>2776</v>
      </c>
      <c r="Y16" s="17">
        <f t="shared" ref="Y16:Z16" si="10">Y17-SUM(Y7,Y12:Y15)</f>
        <v>3266</v>
      </c>
      <c r="Z16" s="17">
        <f t="shared" si="10"/>
        <v>6042</v>
      </c>
    </row>
    <row r="17" spans="1:26">
      <c r="A17" s="18" t="s">
        <v>24</v>
      </c>
      <c r="B17" s="131">
        <f t="shared" si="0"/>
        <v>100</v>
      </c>
      <c r="C17" s="131">
        <f t="shared" si="7"/>
        <v>100</v>
      </c>
      <c r="D17" s="131">
        <f>IF(R17&gt;=100, ROUND(R17/$R$17*100,1), "()")</f>
        <v>100</v>
      </c>
      <c r="E17" s="126"/>
      <c r="F17" s="131">
        <f t="shared" si="2"/>
        <v>100</v>
      </c>
      <c r="G17" s="131">
        <f t="shared" si="3"/>
        <v>100</v>
      </c>
      <c r="H17" s="131">
        <f t="shared" si="8"/>
        <v>100</v>
      </c>
      <c r="I17" s="126"/>
      <c r="J17" s="131">
        <f>IF(X17&gt;=100, ROUND(X17/$X$17*100,1), "(3)")</f>
        <v>100</v>
      </c>
      <c r="K17" s="131">
        <f t="shared" si="5"/>
        <v>100</v>
      </c>
      <c r="L17" s="131">
        <f t="shared" si="6"/>
        <v>100</v>
      </c>
      <c r="O17" s="18" t="s">
        <v>24</v>
      </c>
      <c r="P17" s="290">
        <f>SUM(Amostra!D135:G135)</f>
        <v>1131</v>
      </c>
      <c r="Q17" s="290">
        <f>SUM(Amostra!D114:G114)</f>
        <v>2392</v>
      </c>
      <c r="R17" s="290">
        <f>SUM(Amostra!D114:G114,Amostra!D135:G135)</f>
        <v>3523</v>
      </c>
      <c r="S17" s="290"/>
      <c r="T17" s="290">
        <f>SUM(Amostra!H135:K135)</f>
        <v>2562</v>
      </c>
      <c r="U17" s="290">
        <f>SUM(Amostra!H114:K114)</f>
        <v>4268</v>
      </c>
      <c r="V17" s="290">
        <f>SUM(Amostra!H114:K114,Amostra!H135:K135)</f>
        <v>6830</v>
      </c>
      <c r="W17" s="290"/>
      <c r="X17" s="290">
        <f>SUM(Amostra!H142:K142)</f>
        <v>57379</v>
      </c>
      <c r="Y17" s="167">
        <f>SUM(Amostra!H121:K121)</f>
        <v>68324</v>
      </c>
      <c r="Z17" s="96">
        <f>SUM(Amostra!H121:K121,Amostra!H142:K142)</f>
        <v>125703</v>
      </c>
    </row>
    <row r="18" spans="1:26">
      <c r="A18" s="1" t="s">
        <v>19</v>
      </c>
    </row>
    <row r="19" spans="1:26">
      <c r="A19" s="333" t="s">
        <v>185</v>
      </c>
    </row>
    <row r="20" spans="1:26">
      <c r="A20" s="333" t="s">
        <v>186</v>
      </c>
    </row>
    <row r="21" spans="1:26">
      <c r="A21" s="333" t="s">
        <v>187</v>
      </c>
    </row>
    <row r="22" spans="1:26">
      <c r="A22" s="333" t="s">
        <v>188</v>
      </c>
    </row>
    <row r="25" spans="1:26">
      <c r="A25" s="1" t="s">
        <v>42</v>
      </c>
    </row>
    <row r="28" spans="1:26">
      <c r="A28" s="2" t="s">
        <v>53</v>
      </c>
    </row>
    <row r="29" spans="1:26">
      <c r="A29" s="1" t="s">
        <v>130</v>
      </c>
    </row>
    <row r="30" spans="1:26">
      <c r="A30" s="18" t="s">
        <v>135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O30" s="125" t="s">
        <v>90</v>
      </c>
    </row>
    <row r="31" spans="1:26" ht="15" customHeight="1">
      <c r="B31" s="438" t="s">
        <v>30</v>
      </c>
      <c r="C31" s="438"/>
      <c r="D31" s="438"/>
      <c r="E31" s="32"/>
      <c r="F31" s="438" t="s">
        <v>30</v>
      </c>
      <c r="G31" s="438"/>
      <c r="H31" s="438"/>
      <c r="I31" s="32"/>
      <c r="J31" s="438" t="s">
        <v>31</v>
      </c>
      <c r="K31" s="438"/>
      <c r="L31" s="438"/>
      <c r="P31" s="438" t="s">
        <v>30</v>
      </c>
      <c r="Q31" s="438"/>
      <c r="R31" s="438"/>
      <c r="S31" s="32"/>
      <c r="T31" s="438" t="s">
        <v>30</v>
      </c>
      <c r="U31" s="438"/>
      <c r="V31" s="438"/>
      <c r="W31" s="32"/>
      <c r="X31" s="438" t="s">
        <v>31</v>
      </c>
      <c r="Y31" s="438"/>
      <c r="Z31" s="438"/>
    </row>
    <row r="32" spans="1:26">
      <c r="A32" s="1" t="s">
        <v>32</v>
      </c>
      <c r="B32" s="32"/>
      <c r="C32" s="22" t="s">
        <v>33</v>
      </c>
      <c r="D32" s="22"/>
      <c r="E32" s="22"/>
      <c r="F32" s="22"/>
      <c r="G32" s="22" t="s">
        <v>56</v>
      </c>
      <c r="H32" s="22"/>
      <c r="I32" s="22"/>
      <c r="J32" s="22"/>
      <c r="K32" s="287" t="s">
        <v>56</v>
      </c>
      <c r="L32" s="32"/>
      <c r="O32" s="1" t="s">
        <v>32</v>
      </c>
      <c r="P32" s="32"/>
      <c r="Q32" s="127" t="s">
        <v>33</v>
      </c>
      <c r="R32" s="127"/>
      <c r="S32" s="127"/>
      <c r="T32" s="127"/>
      <c r="U32" s="127" t="s">
        <v>56</v>
      </c>
      <c r="V32" s="127"/>
      <c r="W32" s="127"/>
      <c r="X32" s="127"/>
      <c r="Y32" s="127" t="s">
        <v>56</v>
      </c>
      <c r="Z32" s="32"/>
    </row>
    <row r="33" spans="1:26">
      <c r="A33" s="18"/>
      <c r="B33" s="16" t="s">
        <v>34</v>
      </c>
      <c r="C33" s="16" t="s">
        <v>35</v>
      </c>
      <c r="D33" s="16" t="s">
        <v>24</v>
      </c>
      <c r="E33" s="16"/>
      <c r="F33" s="16" t="s">
        <v>34</v>
      </c>
      <c r="G33" s="16" t="s">
        <v>35</v>
      </c>
      <c r="H33" s="16" t="s">
        <v>24</v>
      </c>
      <c r="I33" s="16"/>
      <c r="J33" s="16" t="s">
        <v>34</v>
      </c>
      <c r="K33" s="16" t="s">
        <v>35</v>
      </c>
      <c r="L33" s="16" t="s">
        <v>24</v>
      </c>
      <c r="O33" s="18"/>
      <c r="P33" s="126" t="s">
        <v>34</v>
      </c>
      <c r="Q33" s="126" t="s">
        <v>35</v>
      </c>
      <c r="R33" s="126" t="s">
        <v>24</v>
      </c>
      <c r="S33" s="126"/>
      <c r="T33" s="126" t="s">
        <v>34</v>
      </c>
      <c r="U33" s="126" t="s">
        <v>35</v>
      </c>
      <c r="V33" s="126" t="s">
        <v>24</v>
      </c>
      <c r="W33" s="126"/>
      <c r="X33" s="126" t="s">
        <v>34</v>
      </c>
      <c r="Y33" s="126" t="s">
        <v>35</v>
      </c>
      <c r="Z33" s="126" t="s">
        <v>24</v>
      </c>
    </row>
    <row r="34" spans="1:26">
      <c r="A34" s="1" t="s">
        <v>43</v>
      </c>
      <c r="B34" s="130">
        <f>IF(P34&gt;=100, ROUND(P34/$P$41*100,1), "(7)")</f>
        <v>10.3</v>
      </c>
      <c r="C34" s="130">
        <f>IF(Q34&gt;=100, ROUND(Q34/$Q$41*100,1), "(7)")</f>
        <v>14.2</v>
      </c>
      <c r="D34" s="130">
        <f>IF(R34&gt;=100, ROUND(R34/$R$41*100,1), "(7)")</f>
        <v>12.9</v>
      </c>
      <c r="F34" s="130">
        <f>IF(T34&gt;=100, ROUND(T34/$T$41*100,1), "(7)")</f>
        <v>5.7</v>
      </c>
      <c r="G34" s="130">
        <f>IF(U34&gt;=100, ROUND(U34/$U$41*100,1), "(7)")</f>
        <v>11.4</v>
      </c>
      <c r="H34" s="130">
        <f>IF(V34&gt;=100, ROUND(V34/$V$41*100,1), "(7)")</f>
        <v>9.3000000000000007</v>
      </c>
      <c r="J34" s="130">
        <f>IF(X34&gt;=100, ROUND(X34/$X$41*100,1), "(7)")</f>
        <v>12.8</v>
      </c>
      <c r="K34" s="130">
        <f>IF(Y34&gt;=100, ROUND(Y34/$Y$41*100,1), "(7)")</f>
        <v>21.3</v>
      </c>
      <c r="L34" s="130">
        <f>IF(Z34&gt;=100, ROUND(Z34/$Z$41*100,1), "(7)")</f>
        <v>17.5</v>
      </c>
      <c r="O34" s="1" t="s">
        <v>43</v>
      </c>
      <c r="P34" s="17">
        <f>SUM(Amostra!D267:G267)</f>
        <v>116</v>
      </c>
      <c r="Q34" s="17">
        <f>SUM(Amostra!D241:G241)</f>
        <v>339</v>
      </c>
      <c r="R34" s="17">
        <f>SUM(Amostra!D241:G241,Amostra!D267:G267)</f>
        <v>455</v>
      </c>
      <c r="S34" s="17"/>
      <c r="T34" s="17">
        <f>SUM(Amostra!H267:K267)</f>
        <v>127</v>
      </c>
      <c r="U34" s="17">
        <f>SUM(Amostra!H241:K241)</f>
        <v>432</v>
      </c>
      <c r="V34" s="17">
        <f>SUM(Amostra!H241:K241,Amostra!H267:K267)</f>
        <v>559</v>
      </c>
      <c r="W34" s="17"/>
      <c r="X34" s="17">
        <f>SUM(Amostra!H276:K276)</f>
        <v>7791</v>
      </c>
      <c r="Y34" s="17">
        <f>SUM(Amostra!H250:K250)</f>
        <v>15914</v>
      </c>
      <c r="Z34" s="17">
        <f>SUM(Amostra!H250:K250,Amostra!H276:K276)</f>
        <v>23705</v>
      </c>
    </row>
    <row r="35" spans="1:26" ht="15.75" customHeight="1">
      <c r="A35" s="1" t="s">
        <v>57</v>
      </c>
      <c r="B35" s="132" t="str">
        <f>IF(P35&gt;=100, ROUND(P35/$P$41*100,1), "(7)")</f>
        <v>(7)</v>
      </c>
      <c r="C35" s="130">
        <f>IF(Q35&gt;=100, ROUND(Q35/$Q$41*100,1), "(7)")</f>
        <v>11.4</v>
      </c>
      <c r="D35" s="130">
        <f>IF(R35&gt;=100, ROUND(R35/$R$41*100,1), "(7)")</f>
        <v>7.8</v>
      </c>
      <c r="F35" s="132" t="str">
        <f>IF(T35&gt;=100, ROUND(T35/$T$41*100,1), "(7)")</f>
        <v>(7)</v>
      </c>
      <c r="G35" s="130">
        <f>IF(U35&gt;=100, ROUND(U35/$U$41*100,1), "(7)")</f>
        <v>11.2</v>
      </c>
      <c r="H35" s="130">
        <f>IF(V35&gt;=100, ROUND(V35/$V$41*100,1), "(7)")</f>
        <v>7.1</v>
      </c>
      <c r="J35" s="130">
        <f>IF(X35&gt;=100, ROUND(X35/$X$41*100,1), "(7)")</f>
        <v>0.4</v>
      </c>
      <c r="K35" s="130">
        <f>IF(Y35&gt;=100, ROUND(Y35/$Y$41*100,1), "(7)")</f>
        <v>9.6999999999999993</v>
      </c>
      <c r="L35" s="130">
        <f>IF(Z35&gt;=100, ROUND(Z35/$Z$41*100,1), "(7)")</f>
        <v>5.5</v>
      </c>
      <c r="O35" s="1" t="s">
        <v>57</v>
      </c>
      <c r="P35" s="128">
        <f>SUM(Amostra!D268:G268)</f>
        <v>2</v>
      </c>
      <c r="Q35" s="17">
        <f>SUM(Amostra!D242:G242)</f>
        <v>273</v>
      </c>
      <c r="R35" s="17">
        <f>SUM(Amostra!D242:G242,Amostra!D268:G268)</f>
        <v>275</v>
      </c>
      <c r="S35" s="17"/>
      <c r="T35" s="128">
        <f>SUM(Amostra!H268:K268)</f>
        <v>1</v>
      </c>
      <c r="U35" s="17">
        <f>SUM(Amostra!H242:K242)</f>
        <v>426</v>
      </c>
      <c r="V35" s="17">
        <f>SUM(Amostra!H242:K242,Amostra!H268:K268)</f>
        <v>427</v>
      </c>
      <c r="W35" s="17"/>
      <c r="X35" s="17">
        <f>SUM(Amostra!H277:K277)</f>
        <v>269</v>
      </c>
      <c r="Y35" s="17">
        <f>SUM(Amostra!H251:K251)</f>
        <v>7236</v>
      </c>
      <c r="Z35" s="17">
        <f>SUM(Amostra!H251:K251,Amostra!H277:K277)</f>
        <v>7505</v>
      </c>
    </row>
    <row r="36" spans="1:26">
      <c r="A36" s="1" t="s">
        <v>58</v>
      </c>
      <c r="B36" s="130">
        <f>IF(P36&gt;=100, ROUND(P36/$P$41*100,1), "(7)")</f>
        <v>12</v>
      </c>
      <c r="C36" s="130">
        <f>IF(Q36&gt;=100, ROUND(Q36/$Q$41*100,1), "(7)")</f>
        <v>16.899999999999999</v>
      </c>
      <c r="D36" s="130">
        <f>IF(R36&gt;=100, ROUND(R36/$R$41*100,1), "(7)")</f>
        <v>15.4</v>
      </c>
      <c r="F36" s="130">
        <f>IF(T36&gt;=100, ROUND(T36/$T$41*100,1), "(7)")</f>
        <v>14.8</v>
      </c>
      <c r="G36" s="130">
        <f>IF(U36&gt;=100, ROUND(U36/$U$41*100,1), "(7)")</f>
        <v>15.4</v>
      </c>
      <c r="H36" s="130">
        <f>IF(V36&gt;=100, ROUND(V36/$V$41*100,1), "(7)")</f>
        <v>15.2</v>
      </c>
      <c r="J36" s="130">
        <f>IF(X36&gt;=100, ROUND(X36/$X$41*100,1), "(7)")</f>
        <v>17.2</v>
      </c>
      <c r="K36" s="130">
        <f>IF(Y36&gt;=100, ROUND(Y36/$Y$41*100,1), "(7)")</f>
        <v>16.5</v>
      </c>
      <c r="L36" s="130">
        <f>IF(Z36&gt;=100, ROUND(Z36/$Z$41*100,1), "(7)")</f>
        <v>16.8</v>
      </c>
      <c r="O36" s="1" t="s">
        <v>58</v>
      </c>
      <c r="P36" s="516">
        <f>SUM(Amostra!D269:G269)</f>
        <v>136</v>
      </c>
      <c r="Q36" s="516">
        <f>SUM(Amostra!D243:G243)</f>
        <v>405</v>
      </c>
      <c r="R36" s="516">
        <f>SUM(Amostra!D243:G243,Amostra!D269:G269)</f>
        <v>541</v>
      </c>
      <c r="S36" s="165"/>
      <c r="T36" s="516">
        <f>SUM(Amostra!H269:K269)</f>
        <v>329</v>
      </c>
      <c r="U36" s="516">
        <f>SUM(Amostra!H243:K243)</f>
        <v>584</v>
      </c>
      <c r="V36" s="516">
        <f>SUM(Amostra!H243:K243,Amostra!H269:K269)</f>
        <v>913</v>
      </c>
      <c r="W36" s="165"/>
      <c r="X36" s="516">
        <f>SUM(Amostra!H278:K278)</f>
        <v>10461</v>
      </c>
      <c r="Y36" s="516">
        <f>SUM(Amostra!H252:K252)</f>
        <v>12334</v>
      </c>
      <c r="Z36" s="516">
        <f>SUM(Amostra!H252:K252,Amostra!H278:K278)</f>
        <v>22795</v>
      </c>
    </row>
    <row r="37" spans="1:26">
      <c r="A37" s="1" t="s">
        <v>59</v>
      </c>
      <c r="B37" s="132"/>
      <c r="C37" s="132"/>
      <c r="D37" s="132"/>
      <c r="F37" s="130"/>
      <c r="G37" s="130"/>
      <c r="H37" s="130"/>
      <c r="J37" s="130"/>
      <c r="K37" s="130"/>
      <c r="L37" s="130"/>
      <c r="O37" s="1" t="s">
        <v>59</v>
      </c>
      <c r="P37" s="516"/>
      <c r="Q37" s="516"/>
      <c r="R37" s="516"/>
      <c r="S37" s="165"/>
      <c r="T37" s="516"/>
      <c r="U37" s="516"/>
      <c r="V37" s="516"/>
      <c r="W37" s="165"/>
      <c r="X37" s="516"/>
      <c r="Y37" s="516"/>
      <c r="Z37" s="516"/>
    </row>
    <row r="38" spans="1:26">
      <c r="A38" s="1" t="s">
        <v>44</v>
      </c>
      <c r="B38" s="130">
        <f>IF(P38&gt;=100, ROUND(P38/$P$41*100,1), "(7)")</f>
        <v>49.6</v>
      </c>
      <c r="C38" s="130">
        <f>IF(Q38&gt;=100, ROUND(Q38/$Q$41*100,1), "(7)")</f>
        <v>53.2</v>
      </c>
      <c r="D38" s="130">
        <f>IF(R38&gt;=100, ROUND(R38/$R$41*100,1), "(7)")</f>
        <v>52.1</v>
      </c>
      <c r="F38" s="130">
        <f>IF(T38&gt;=100, ROUND(T38/$T$41*100,1), "(7)")</f>
        <v>55.8</v>
      </c>
      <c r="G38" s="130">
        <f>IF(U38&gt;=100, ROUND(U38/$U$41*100,1), "(7)")</f>
        <v>60.1</v>
      </c>
      <c r="H38" s="130">
        <f>IF(V38&gt;=100, ROUND(V38/$V$41*100,1), "(7)")</f>
        <v>58.5</v>
      </c>
      <c r="J38" s="130">
        <f>IF(X38&gt;=100, ROUND(X38/$X$41*100,1), "(7)")</f>
        <v>56.2</v>
      </c>
      <c r="K38" s="130">
        <f>IF(Y38&gt;=100, ROUND(Y38/$Y$41*100,1), "(7)")</f>
        <v>51.6</v>
      </c>
      <c r="L38" s="130">
        <f>IF(Z38&gt;=100, ROUND(Z38/$Z$41*100,1), "(7)")</f>
        <v>53.7</v>
      </c>
      <c r="O38" s="1" t="s">
        <v>44</v>
      </c>
      <c r="P38" s="17">
        <f>SUM(Amostra!D270:G270)</f>
        <v>561</v>
      </c>
      <c r="Q38" s="17">
        <f>SUM(Amostra!D244:G244)</f>
        <v>1273</v>
      </c>
      <c r="R38" s="17">
        <f>SUM(Amostra!D244:G244,Amostra!D270:G270)</f>
        <v>1834</v>
      </c>
      <c r="S38" s="17"/>
      <c r="T38" s="17">
        <f>SUM(Amostra!H270:K270)</f>
        <v>1241</v>
      </c>
      <c r="U38" s="17">
        <f>SUM(Amostra!H244:K244)</f>
        <v>2282</v>
      </c>
      <c r="V38" s="17">
        <f>SUM(Amostra!H244:K244,Amostra!H270:K270)</f>
        <v>3523</v>
      </c>
      <c r="W38" s="17"/>
      <c r="X38" s="17">
        <f>SUM(Amostra!H279:K279)</f>
        <v>34175</v>
      </c>
      <c r="Y38" s="17">
        <f>SUM(Amostra!H253:K253)</f>
        <v>38506</v>
      </c>
      <c r="Z38" s="17">
        <f>SUM(Amostra!H253:K253,Amostra!H279:K279)</f>
        <v>72681</v>
      </c>
    </row>
    <row r="39" spans="1:26">
      <c r="A39" s="1" t="s">
        <v>45</v>
      </c>
      <c r="B39" s="130">
        <f>IF(P39&gt;=100, ROUND(P39/$P$41*100,1), "(7)")</f>
        <v>27.6</v>
      </c>
      <c r="C39" s="132" t="str">
        <f>IF(Q39&gt;=100, ROUND(Q39/$Q$41*100,1), "(7)")</f>
        <v>(7)</v>
      </c>
      <c r="D39" s="130">
        <f>IF(R39&gt;=100, ROUND(R39/$R$41*100,1), "(7)")</f>
        <v>10</v>
      </c>
      <c r="F39" s="130">
        <f>IF(T39&gt;=100, ROUND(T39/$T$41*100,1), "(7)")</f>
        <v>23.4</v>
      </c>
      <c r="G39" s="132" t="str">
        <f>IF(U39&gt;=100, ROUND(U39/$U$41*100,1), "(7)")</f>
        <v>(7)</v>
      </c>
      <c r="H39" s="130">
        <f>IF(V39&gt;=100, ROUND(V39/$V$41*100,1), "(7)")</f>
        <v>9.1</v>
      </c>
      <c r="J39" s="130">
        <f>IF(X39&gt;=100, ROUND(X39/$X$41*100,1), "(7)")</f>
        <v>13.2</v>
      </c>
      <c r="K39" s="130">
        <f>IF(Y39&gt;=100, ROUND(Y39/$Y$41*100,1), "(7)")</f>
        <v>0.3</v>
      </c>
      <c r="L39" s="130">
        <f>IF(Z39&gt;=100, ROUND(Z39/$Z$41*100,1), "(7)")</f>
        <v>6.1</v>
      </c>
      <c r="O39" s="1" t="s">
        <v>45</v>
      </c>
      <c r="P39" s="17">
        <f>SUM(Amostra!D271:G271)</f>
        <v>312</v>
      </c>
      <c r="Q39" s="128">
        <f>SUM(Amostra!D245:G245)</f>
        <v>41</v>
      </c>
      <c r="R39" s="17">
        <f>SUM(Amostra!D245:G245,Amostra!D271:G271)</f>
        <v>353</v>
      </c>
      <c r="S39" s="17"/>
      <c r="T39" s="17">
        <f>SUM(Amostra!H271:K271)</f>
        <v>521</v>
      </c>
      <c r="U39" s="128">
        <f>SUM(Amostra!H245:K245)</f>
        <v>24</v>
      </c>
      <c r="V39" s="17">
        <f>SUM(Amostra!H245:K245,Amostra!H271:K271)</f>
        <v>545</v>
      </c>
      <c r="W39" s="17"/>
      <c r="X39" s="17">
        <f>SUM(Amostra!H280:K280)</f>
        <v>8036</v>
      </c>
      <c r="Y39" s="17">
        <f>SUM(Amostra!H254:K254)</f>
        <v>235</v>
      </c>
      <c r="Z39" s="17">
        <f>SUM(Amostra!H254:K254,Amostra!H280:K280)</f>
        <v>8271</v>
      </c>
    </row>
    <row r="40" spans="1:26">
      <c r="A40" s="1" t="s">
        <v>41</v>
      </c>
      <c r="B40" s="132" t="str">
        <f>IF(P40&gt;=100, ROUND(P40/$P$41*100,1), "(7)")</f>
        <v>(7)</v>
      </c>
      <c r="C40" s="132" t="str">
        <f>IF(Q40&gt;=100, ROUND(Q40/$Q$41*100,1), "(7)")</f>
        <v>(7)</v>
      </c>
      <c r="D40" s="132" t="str">
        <f>IF(R40&gt;=100, ROUND(R40/$R$41*100,1), "(7)")</f>
        <v>(7)</v>
      </c>
      <c r="F40" s="132" t="str">
        <f>IF(T40&gt;=100, ROUND(T40/$T$41*100,1), "(7)")</f>
        <v>(7)</v>
      </c>
      <c r="G40" s="132" t="str">
        <f>IF(U40&gt;=100, ROUND(U40/$U$41*100,1), "(7)")</f>
        <v>(7)</v>
      </c>
      <c r="H40" s="132" t="str">
        <f>IF(V40&gt;=100, ROUND(V40/$V$41*100,1), "(7)")</f>
        <v>(7)</v>
      </c>
      <c r="J40" s="132" t="str">
        <f>IF(X40&gt;=100, ROUND(X40/$X$41*100,1), "(7)")</f>
        <v>(7)</v>
      </c>
      <c r="K40" s="130">
        <f>IF(Y40&gt;=100, ROUND(Y40/$Y$41*100,1), "(7)")+0.2</f>
        <v>0.60000000000000009</v>
      </c>
      <c r="L40" s="130">
        <f>IF(Z40&gt;=100, ROUND(Z40/$Z$41*100,1), "(7)")+0.1</f>
        <v>0.4</v>
      </c>
      <c r="O40" s="1" t="s">
        <v>41</v>
      </c>
      <c r="P40" s="128">
        <f>SUM(Amostra!D272:G272)</f>
        <v>4</v>
      </c>
      <c r="Q40" s="128">
        <f>SUM(Amostra!D246:G246)</f>
        <v>61</v>
      </c>
      <c r="R40" s="128">
        <f>SUM(Amostra!D246:G246,Amostra!D272:G272)</f>
        <v>65</v>
      </c>
      <c r="S40" s="128"/>
      <c r="T40" s="128">
        <f>SUM(Amostra!H272:K272)</f>
        <v>7</v>
      </c>
      <c r="U40" s="128">
        <f>SUM(Amostra!H246:K246)</f>
        <v>48</v>
      </c>
      <c r="V40" s="128">
        <f>SUM(Amostra!H246:K246,Amostra!H272:K272)</f>
        <v>55</v>
      </c>
      <c r="W40" s="128"/>
      <c r="X40" s="128">
        <f>SUM(Amostra!H281:K281)</f>
        <v>76</v>
      </c>
      <c r="Y40" s="17">
        <f>SUM(Amostra!H255:K255)</f>
        <v>330</v>
      </c>
      <c r="Z40" s="17">
        <f>SUM(Amostra!H255:K255,Amostra!H281:K281)</f>
        <v>406</v>
      </c>
    </row>
    <row r="41" spans="1:26">
      <c r="A41" s="18" t="s">
        <v>24</v>
      </c>
      <c r="B41" s="131">
        <f>IF(P41&gt;=100, ROUND(P41/$P$41*100,1), "(7)")</f>
        <v>100</v>
      </c>
      <c r="C41" s="166">
        <f>IF(Q41&gt;=100, ROUND(Q41/$Q$41*100,1), "(7)")</f>
        <v>100</v>
      </c>
      <c r="D41" s="131">
        <f>IF(R41&gt;=100, ROUND(R41/$R$41*100,1), "(7)")</f>
        <v>100</v>
      </c>
      <c r="E41" s="126"/>
      <c r="F41" s="131">
        <f>IF(T41&gt;=100, ROUND(T41/$T$41*100,1), "(7)")</f>
        <v>100</v>
      </c>
      <c r="G41" s="131">
        <f>IF(U41&gt;=100, ROUND(U41/$U$41*100,1), "(7)")</f>
        <v>100</v>
      </c>
      <c r="H41" s="131">
        <f>IF(V41&gt;=100, ROUND(V41/$V$41*100,1), "(7)")</f>
        <v>100</v>
      </c>
      <c r="I41" s="126"/>
      <c r="J41" s="131">
        <f>IF(X41&gt;=100, ROUND(X41/$X$41*100,1), "(7)")</f>
        <v>100</v>
      </c>
      <c r="K41" s="131">
        <f>IF(Y41&gt;=100, ROUND(Y41/$Y$41*100,1), "(7)")</f>
        <v>100</v>
      </c>
      <c r="L41" s="131">
        <f>IF(Z41&gt;=100, ROUND(Z41/$Z$41*100,1), "(7)")</f>
        <v>100</v>
      </c>
      <c r="O41" s="18" t="s">
        <v>24</v>
      </c>
      <c r="P41" s="126">
        <f>SUM(P34:P40)</f>
        <v>1131</v>
      </c>
      <c r="Q41" s="126">
        <f t="shared" ref="Q41:R41" si="11">SUM(Q34:Q40)</f>
        <v>2392</v>
      </c>
      <c r="R41" s="126">
        <f t="shared" si="11"/>
        <v>3523</v>
      </c>
      <c r="S41" s="126"/>
      <c r="T41" s="126">
        <f>SUM(T34:T40)</f>
        <v>2226</v>
      </c>
      <c r="U41" s="126">
        <f>SUM(U34:U40)</f>
        <v>3796</v>
      </c>
      <c r="V41" s="126">
        <f>SUM(V34:V40)</f>
        <v>6022</v>
      </c>
      <c r="W41" s="126"/>
      <c r="X41" s="126">
        <f>SUM(X34:X40)</f>
        <v>60808</v>
      </c>
      <c r="Y41" s="126">
        <f>SUM(Y34:Y40)</f>
        <v>74555</v>
      </c>
      <c r="Z41" s="126">
        <f>SUM(Z34:Z40)</f>
        <v>135363</v>
      </c>
    </row>
    <row r="42" spans="1:26">
      <c r="A42" s="1" t="s">
        <v>19</v>
      </c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>
      <c r="A43" s="333" t="s">
        <v>180</v>
      </c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>
      <c r="A44" s="333" t="s">
        <v>181</v>
      </c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>
      <c r="A45" s="333" t="s">
        <v>182</v>
      </c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>
      <c r="A46" s="333" t="s">
        <v>183</v>
      </c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>
      <c r="A47" s="333" t="s">
        <v>184</v>
      </c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>
      <c r="A48" s="333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7"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7" ht="18" customHeight="1">
      <c r="A50" s="2" t="s">
        <v>172</v>
      </c>
    </row>
    <row r="51" spans="1:27" ht="18" customHeight="1">
      <c r="A51" s="1" t="s">
        <v>190</v>
      </c>
    </row>
    <row r="52" spans="1:27" ht="18" customHeight="1">
      <c r="A52" s="18" t="s">
        <v>191</v>
      </c>
      <c r="B52" s="18"/>
      <c r="C52" s="18"/>
      <c r="D52" s="18"/>
      <c r="E52" s="18"/>
      <c r="F52" s="18"/>
      <c r="G52" s="18"/>
      <c r="H52" s="18"/>
      <c r="I52" s="18"/>
      <c r="J52" s="14"/>
      <c r="O52" s="125" t="s">
        <v>90</v>
      </c>
    </row>
    <row r="53" spans="1:27" ht="18" customHeight="1">
      <c r="B53" s="438" t="s">
        <v>30</v>
      </c>
      <c r="C53" s="438"/>
      <c r="D53" s="438"/>
      <c r="E53" s="32"/>
      <c r="F53" s="438" t="s">
        <v>31</v>
      </c>
      <c r="G53" s="438"/>
      <c r="H53" s="438"/>
      <c r="I53" s="77"/>
      <c r="J53" s="14"/>
      <c r="P53" s="438" t="s">
        <v>30</v>
      </c>
      <c r="Q53" s="438"/>
      <c r="R53" s="438"/>
      <c r="S53" s="32"/>
      <c r="T53" s="438" t="s">
        <v>31</v>
      </c>
      <c r="U53" s="438"/>
      <c r="V53" s="438"/>
      <c r="AA53" s="1"/>
    </row>
    <row r="54" spans="1:27" ht="18" customHeight="1">
      <c r="A54" s="1" t="s">
        <v>32</v>
      </c>
      <c r="B54" s="287"/>
      <c r="C54" s="287" t="s">
        <v>152</v>
      </c>
      <c r="D54" s="287"/>
      <c r="E54" s="287"/>
      <c r="F54" s="287"/>
      <c r="G54" s="287" t="s">
        <v>152</v>
      </c>
      <c r="H54" s="32"/>
      <c r="I54" s="32"/>
      <c r="O54" s="1" t="s">
        <v>32</v>
      </c>
      <c r="P54" s="287"/>
      <c r="Q54" s="287" t="s">
        <v>152</v>
      </c>
      <c r="R54" s="287"/>
      <c r="S54" s="287"/>
      <c r="T54" s="287"/>
      <c r="U54" s="287" t="s">
        <v>152</v>
      </c>
      <c r="V54" s="32"/>
      <c r="AA54" s="1"/>
    </row>
    <row r="55" spans="1:27" ht="18" customHeight="1">
      <c r="A55" s="18"/>
      <c r="B55" s="286" t="s">
        <v>34</v>
      </c>
      <c r="C55" s="286" t="s">
        <v>35</v>
      </c>
      <c r="D55" s="286" t="s">
        <v>24</v>
      </c>
      <c r="E55" s="286"/>
      <c r="F55" s="286" t="s">
        <v>34</v>
      </c>
      <c r="G55" s="286" t="s">
        <v>35</v>
      </c>
      <c r="H55" s="286" t="s">
        <v>24</v>
      </c>
      <c r="I55" s="286"/>
      <c r="O55" s="18"/>
      <c r="P55" s="286" t="s">
        <v>34</v>
      </c>
      <c r="Q55" s="286" t="s">
        <v>35</v>
      </c>
      <c r="R55" s="286" t="s">
        <v>24</v>
      </c>
      <c r="S55" s="286"/>
      <c r="T55" s="286" t="s">
        <v>34</v>
      </c>
      <c r="U55" s="286" t="s">
        <v>35</v>
      </c>
      <c r="V55" s="286" t="s">
        <v>24</v>
      </c>
      <c r="AA55" s="1"/>
    </row>
    <row r="56" spans="1:27" ht="18" customHeight="1">
      <c r="A56" s="1" t="s">
        <v>43</v>
      </c>
      <c r="B56" s="132">
        <f>IF(P56&gt;=100, ROUND(P56/$P$63*100,1), "(7)")</f>
        <v>8.1</v>
      </c>
      <c r="C56" s="132">
        <f>IF(Q56&gt;=100, ROUND(Q56/$Q$63*100,1), "(7)")</f>
        <v>12.9</v>
      </c>
      <c r="D56" s="132">
        <f>IF(R56&gt;=100, ROUND(R56/$R$63*100,1), "(7)")</f>
        <v>11.1</v>
      </c>
      <c r="E56" s="75"/>
      <c r="F56" s="132">
        <f>IF(T56&gt;=100, ROUND(T56/$T$63*100,1), "(7)")</f>
        <v>12.7</v>
      </c>
      <c r="G56" s="132">
        <f>IF(U56&gt;=100, ROUND(U56/$U$63*100,1), "(7)")</f>
        <v>21.1</v>
      </c>
      <c r="H56" s="132">
        <f>IF(V56&gt;=100, ROUND(V56/$V$63*100,1), "(7)")</f>
        <v>17.3</v>
      </c>
      <c r="I56" s="132" t="str">
        <f t="shared" ref="I56" si="12">IF(W56&gt;=100, ROUND(W56/$U$63*100,1), "(1)")</f>
        <v>(1)</v>
      </c>
      <c r="J56" s="130"/>
      <c r="K56" s="130"/>
      <c r="L56" s="130"/>
      <c r="O56" s="1" t="s">
        <v>43</v>
      </c>
      <c r="P56" s="17">
        <f>Amostra!H313</f>
        <v>208</v>
      </c>
      <c r="Q56" s="17">
        <f>Amostra!H295</f>
        <v>552</v>
      </c>
      <c r="R56" s="17">
        <f>SUM(Amostra!H313,Amostra!H295)</f>
        <v>760</v>
      </c>
      <c r="S56" s="17"/>
      <c r="T56" s="17">
        <f>SUM(Amostra!H319)</f>
        <v>7291</v>
      </c>
      <c r="U56" s="17">
        <f>Amostra!H301</f>
        <v>14411</v>
      </c>
      <c r="V56" s="17">
        <f>SUM(Amostra!H301,Amostra!H319)</f>
        <v>21702</v>
      </c>
      <c r="AA56" s="1"/>
    </row>
    <row r="57" spans="1:27" ht="18" customHeight="1">
      <c r="A57" s="1" t="s">
        <v>57</v>
      </c>
      <c r="B57" s="132" t="str">
        <f>IF(P57&gt;=100, ROUND(P57/$P$63*100,1), "(7)")</f>
        <v>(7)</v>
      </c>
      <c r="C57" s="132">
        <f>IF(Q57&gt;=100, ROUND(Q57/$Q$63*100,1), "(7)")</f>
        <v>14.8</v>
      </c>
      <c r="D57" s="132">
        <f>IF(R57&gt;=100, ROUND(R57/$R$63*100,1), "(7)")</f>
        <v>9.4</v>
      </c>
      <c r="E57" s="75"/>
      <c r="F57" s="132">
        <f>IF(T57&gt;=100, ROUND(T57/$T$63*100,1), "(7)")</f>
        <v>0.7</v>
      </c>
      <c r="G57" s="132">
        <f>IF(U57&gt;=100, ROUND(U57/$U$63*100,1), "(7)")</f>
        <v>12.1</v>
      </c>
      <c r="H57" s="132">
        <f>IF(V57&gt;=100, ROUND(V57/$V$63*100,1), "(7)")</f>
        <v>6.9</v>
      </c>
      <c r="I57" s="130"/>
      <c r="O57" s="1" t="s">
        <v>57</v>
      </c>
      <c r="P57" s="17">
        <f>Amostra!H314</f>
        <v>7</v>
      </c>
      <c r="Q57" s="17">
        <f>Amostra!H296</f>
        <v>633</v>
      </c>
      <c r="R57" s="17">
        <f>SUM(Amostra!H314,Amostra!H296)</f>
        <v>640</v>
      </c>
      <c r="S57" s="17"/>
      <c r="T57" s="17">
        <f>SUM(Amostra!H320)</f>
        <v>420</v>
      </c>
      <c r="U57" s="17">
        <f>Amostra!H302</f>
        <v>8286</v>
      </c>
      <c r="V57" s="17">
        <f>SUM(Amostra!H302,Amostra!H320)</f>
        <v>8706</v>
      </c>
      <c r="AA57" s="1"/>
    </row>
    <row r="58" spans="1:27" ht="18" customHeight="1">
      <c r="A58" s="1" t="s">
        <v>58</v>
      </c>
      <c r="B58" s="132">
        <f>IF(P58&gt;=100, ROUND(P58/$P$63*100,1), "(7)")</f>
        <v>15.8</v>
      </c>
      <c r="C58" s="132">
        <f>IF(Q58&gt;=100, ROUND(Q58/$Q$63*100,1), "(7)")</f>
        <v>20.3</v>
      </c>
      <c r="D58" s="132">
        <f>IF(R58&gt;=100, ROUND(R58/$R$63*100,1), "(7)")</f>
        <v>18.600000000000001</v>
      </c>
      <c r="E58" s="75"/>
      <c r="F58" s="132">
        <f>IF(T58&gt;=100, ROUND(T58/$T$63*100,1), "(7)")</f>
        <v>19.3</v>
      </c>
      <c r="G58" s="132">
        <f>IF(U58&gt;=100, ROUND(U58/$U$63*100,1), "(7)")</f>
        <v>20.3</v>
      </c>
      <c r="H58" s="132">
        <f>IF(V58&gt;=100, ROUND(V58/$V$63*100,1), "(7)")</f>
        <v>19.8</v>
      </c>
      <c r="I58" s="130"/>
      <c r="O58" s="1" t="s">
        <v>58</v>
      </c>
      <c r="P58" s="17">
        <f>Amostra!H315</f>
        <v>406</v>
      </c>
      <c r="Q58" s="17">
        <f>Amostra!H297</f>
        <v>867</v>
      </c>
      <c r="R58" s="17">
        <f>SUM(Amostra!H315,Amostra!H297)</f>
        <v>1273</v>
      </c>
      <c r="S58" s="288"/>
      <c r="T58" s="17">
        <f>SUM(Amostra!H321)</f>
        <v>11083</v>
      </c>
      <c r="U58" s="17">
        <f>Amostra!H303</f>
        <v>13844</v>
      </c>
      <c r="V58" s="17">
        <f>SUM(Amostra!H303,Amostra!H321)</f>
        <v>24927</v>
      </c>
      <c r="AA58" s="1"/>
    </row>
    <row r="59" spans="1:27" ht="18" customHeight="1">
      <c r="A59" s="1" t="s">
        <v>59</v>
      </c>
      <c r="B59" s="75"/>
      <c r="C59" s="132"/>
      <c r="D59" s="132"/>
      <c r="E59" s="75"/>
      <c r="F59" s="132"/>
      <c r="G59" s="132"/>
      <c r="H59" s="132"/>
      <c r="I59" s="130"/>
      <c r="O59" s="1" t="s">
        <v>59</v>
      </c>
      <c r="S59" s="288"/>
      <c r="AA59" s="1"/>
    </row>
    <row r="60" spans="1:27" ht="18" customHeight="1">
      <c r="A60" s="1" t="s">
        <v>44</v>
      </c>
      <c r="B60" s="132">
        <f>IF(P60&gt;=100, ROUND(P60/$P$63*100,1), "(7)")</f>
        <v>50.7</v>
      </c>
      <c r="C60" s="132">
        <f>IF(Q60&gt;=100, ROUND(Q60/$Q$63*100,1), "(7)")</f>
        <v>49.2</v>
      </c>
      <c r="D60" s="132">
        <f>IF(R60&gt;=100, ROUND(R60/$R$63*100,1), "(7)")</f>
        <v>49.8</v>
      </c>
      <c r="E60" s="75"/>
      <c r="F60" s="132">
        <f>IF(T60&gt;=100, ROUND(T60/$T$63*100,1), "(7)")</f>
        <v>55.5</v>
      </c>
      <c r="G60" s="132">
        <f>IF(U60&gt;=100, ROUND(U60/$U$63*100,1), "(7)")</f>
        <v>44.6</v>
      </c>
      <c r="H60" s="132">
        <f>IF(V60&gt;=100, ROUND(V60/$V$63*100,1), "(7)")</f>
        <v>49.6</v>
      </c>
      <c r="I60" s="130"/>
      <c r="O60" s="1" t="s">
        <v>44</v>
      </c>
      <c r="P60" s="17">
        <f>Amostra!H316-P61</f>
        <v>1299</v>
      </c>
      <c r="Q60" s="17">
        <f>Amostra!H298-Q61</f>
        <v>2100</v>
      </c>
      <c r="R60" s="17">
        <f>SUM(Amostra!H316,Amostra!H298)-R61</f>
        <v>3399</v>
      </c>
      <c r="S60" s="17"/>
      <c r="T60" s="17">
        <f>SUM(Amostra!H322)-T61</f>
        <v>31873</v>
      </c>
      <c r="U60" s="17">
        <f>Amostra!H304-U61</f>
        <v>30488</v>
      </c>
      <c r="V60" s="17">
        <f>SUM(Amostra!H304,Amostra!H322)-V61</f>
        <v>62361</v>
      </c>
      <c r="AA60" s="1"/>
    </row>
    <row r="61" spans="1:27" ht="18" customHeight="1">
      <c r="A61" s="1" t="s">
        <v>45</v>
      </c>
      <c r="B61" s="132">
        <f>IF(P61&gt;=100, ROUND(P61/$P$63*100,1), "(7)")</f>
        <v>24.7</v>
      </c>
      <c r="C61" s="132" t="str">
        <f>IF(Q61&gt;=100, ROUND(Q61/$Q$63*100,1), "(7)")</f>
        <v>(7)</v>
      </c>
      <c r="D61" s="132">
        <f>IF(R61&gt;=100, ROUND(R61/$R$63*100,1), "(7)")</f>
        <v>9.6999999999999993</v>
      </c>
      <c r="E61" s="75"/>
      <c r="F61" s="132">
        <f>IF(T61&gt;=100, ROUND(T61/$T$63*100,1), "(7)")</f>
        <v>11.1</v>
      </c>
      <c r="G61" s="132">
        <f>IF(U61&gt;=100, ROUND(U61/$U$63*100,1), "(7)")</f>
        <v>0.3</v>
      </c>
      <c r="H61" s="132">
        <f>IF(V61&gt;=100, ROUND(V61/$V$63*100,1), "(7)")</f>
        <v>5.2</v>
      </c>
      <c r="I61" s="130"/>
      <c r="O61" s="1" t="s">
        <v>45</v>
      </c>
      <c r="P61" s="17">
        <f>Amostra!H362</f>
        <v>632</v>
      </c>
      <c r="Q61" s="129">
        <f>Amostra!H341</f>
        <v>32</v>
      </c>
      <c r="R61" s="17">
        <f>SUM(Amostra!H362,Amostra!H341)</f>
        <v>664</v>
      </c>
      <c r="S61" s="17"/>
      <c r="T61" s="17">
        <f>Amostra!H369</f>
        <v>6383</v>
      </c>
      <c r="U61" s="17">
        <f>Amostra!H348</f>
        <v>199</v>
      </c>
      <c r="V61" s="17">
        <f>SUM(Amostra!H369,Amostra!H348)</f>
        <v>6582</v>
      </c>
      <c r="AA61" s="1"/>
    </row>
    <row r="62" spans="1:27" ht="18" customHeight="1">
      <c r="A62" s="1" t="s">
        <v>41</v>
      </c>
      <c r="B62" s="132" t="str">
        <f>IF(P62&gt;=100, ROUND(P62/$P$63*100,1), "(7)")</f>
        <v>(7)</v>
      </c>
      <c r="C62" s="132" t="str">
        <f>IF(Q62&gt;=100, ROUND(Q62/$Q$63*100,1), "(7)")</f>
        <v>(7)</v>
      </c>
      <c r="D62" s="132" t="str">
        <f>IF(R62&gt;=100, ROUND(R62/$R$63*100,1), "(7)")</f>
        <v>(7)</v>
      </c>
      <c r="E62" s="75"/>
      <c r="F62" s="332">
        <f>IF(T62&gt;=100, ROUND(T62/$T$63*100,1), "(7)")+0.1</f>
        <v>0.7</v>
      </c>
      <c r="G62" s="132">
        <f>IF(U62&gt;=100, ROUND(U62/$U$63*100,1), "(7)")</f>
        <v>1.6</v>
      </c>
      <c r="H62" s="332">
        <f>IF(V62&gt;=100, ROUND(V62/$V$63*100,1), "(7)")+0.1</f>
        <v>1.2000000000000002</v>
      </c>
      <c r="I62" s="130"/>
      <c r="O62" s="1" t="s">
        <v>41</v>
      </c>
      <c r="P62" s="128">
        <f>P63-SUM(P56:P61)</f>
        <v>10</v>
      </c>
      <c r="Q62" s="128">
        <f t="shared" ref="Q62" si="13">Q63-SUM(Q56:Q61)</f>
        <v>84</v>
      </c>
      <c r="R62" s="128">
        <f>R63-SUM(R56:R61)</f>
        <v>94</v>
      </c>
      <c r="S62" s="128"/>
      <c r="T62" s="129">
        <f>T63-SUM(T56:T61)</f>
        <v>329</v>
      </c>
      <c r="U62" s="129">
        <f t="shared" ref="U62:V62" si="14">U63-SUM(U56:U61)</f>
        <v>1096</v>
      </c>
      <c r="V62" s="129">
        <f t="shared" si="14"/>
        <v>1425</v>
      </c>
      <c r="AA62" s="1"/>
    </row>
    <row r="63" spans="1:27" ht="18" customHeight="1">
      <c r="A63" s="18" t="s">
        <v>24</v>
      </c>
      <c r="B63" s="166">
        <f>IF(P63&gt;=100, ROUND(P63/$P$63*100,1), "(7)")</f>
        <v>100</v>
      </c>
      <c r="C63" s="166">
        <f>IF(Q63&gt;=100, ROUND(Q63/$Q$63*100,1), "(7)")</f>
        <v>100</v>
      </c>
      <c r="D63" s="166">
        <f>IF(R63&gt;=100, ROUND(R63/$R$63*100,1), "(7)")</f>
        <v>100</v>
      </c>
      <c r="E63" s="76"/>
      <c r="F63" s="166">
        <f>IF(T63&gt;=100, ROUND(T63/$T$63*100,1), "(7)")</f>
        <v>100</v>
      </c>
      <c r="G63" s="166">
        <f>IF(U63&gt;=100, ROUND(U63/$U$63*100,1), "(7)")</f>
        <v>100</v>
      </c>
      <c r="H63" s="166">
        <f>IF(V63&gt;=100, ROUND(V63/$V$63*100,1), "(7)")</f>
        <v>100</v>
      </c>
      <c r="I63" s="131"/>
      <c r="O63" s="18" t="s">
        <v>24</v>
      </c>
      <c r="P63" s="286">
        <f>Amostra!H364</f>
        <v>2562</v>
      </c>
      <c r="Q63" s="286">
        <f>Amostra!H300</f>
        <v>4268</v>
      </c>
      <c r="R63" s="286">
        <f>SUM(Amostra!H318,Amostra!H300)</f>
        <v>6830</v>
      </c>
      <c r="S63" s="286"/>
      <c r="T63" s="286">
        <f>Amostra!H324</f>
        <v>57379</v>
      </c>
      <c r="U63" s="286">
        <f>Amostra!H306</f>
        <v>68324</v>
      </c>
      <c r="V63" s="286">
        <f>SUM(Amostra!H324,Amostra!H306)</f>
        <v>125703</v>
      </c>
      <c r="AA63" s="1"/>
    </row>
    <row r="64" spans="1:27" ht="18" customHeight="1">
      <c r="A64" s="1" t="s">
        <v>19</v>
      </c>
    </row>
    <row r="65" spans="1:28" ht="18" customHeight="1">
      <c r="A65" s="333" t="s">
        <v>180</v>
      </c>
      <c r="AA65" s="1"/>
      <c r="AB65" s="183"/>
    </row>
    <row r="66" spans="1:28" ht="18" customHeight="1">
      <c r="A66" s="333" t="s">
        <v>181</v>
      </c>
      <c r="AA66" s="1"/>
      <c r="AB66" s="183"/>
    </row>
    <row r="67" spans="1:28" ht="18" customHeight="1">
      <c r="A67" s="333" t="s">
        <v>182</v>
      </c>
      <c r="AA67" s="1"/>
      <c r="AB67" s="183"/>
    </row>
    <row r="68" spans="1:28" ht="18" customHeight="1">
      <c r="A68" s="333" t="s">
        <v>183</v>
      </c>
      <c r="AA68" s="1"/>
      <c r="AB68" s="183"/>
    </row>
    <row r="69" spans="1:28" ht="18" customHeight="1">
      <c r="A69" s="333" t="s">
        <v>184</v>
      </c>
      <c r="AA69" s="1"/>
      <c r="AB69" s="183"/>
    </row>
    <row r="70" spans="1:28" ht="18" customHeight="1"/>
    <row r="71" spans="1:28" ht="18" customHeight="1"/>
    <row r="72" spans="1:28" ht="18" customHeight="1"/>
    <row r="73" spans="1:28" ht="18" customHeight="1"/>
    <row r="74" spans="1:28" ht="18" customHeight="1"/>
    <row r="75" spans="1:28" ht="18" customHeight="1"/>
    <row r="76" spans="1:28" ht="18" customHeight="1"/>
    <row r="77" spans="1:28" ht="18" customHeight="1"/>
    <row r="78" spans="1:28" ht="18" customHeight="1"/>
    <row r="79" spans="1:28" ht="18" customHeight="1"/>
    <row r="80" spans="1:2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25">
    <mergeCell ref="V36:V37"/>
    <mergeCell ref="X36:X37"/>
    <mergeCell ref="Y36:Y37"/>
    <mergeCell ref="Z36:Z37"/>
    <mergeCell ref="P36:P37"/>
    <mergeCell ref="Q36:Q37"/>
    <mergeCell ref="R36:R37"/>
    <mergeCell ref="T36:T37"/>
    <mergeCell ref="U36:U37"/>
    <mergeCell ref="T53:V53"/>
    <mergeCell ref="B53:D53"/>
    <mergeCell ref="P53:R53"/>
    <mergeCell ref="F53:H53"/>
    <mergeCell ref="X4:Z4"/>
    <mergeCell ref="B4:D4"/>
    <mergeCell ref="F4:H4"/>
    <mergeCell ref="J4:L4"/>
    <mergeCell ref="P31:R31"/>
    <mergeCell ref="T31:V31"/>
    <mergeCell ref="X31:Z31"/>
    <mergeCell ref="B31:D31"/>
    <mergeCell ref="F31:H31"/>
    <mergeCell ref="J31:L31"/>
    <mergeCell ref="P4:R4"/>
    <mergeCell ref="T4:V4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ignoredErrors>
    <ignoredError sqref="R7 V7 Z7 X7:Y7 T7 P7:Q7 P8:V8 X8:Z8 U9:Z9 R9:S9 P10:Z10 P9:Q9 T9 P11:P15 Q11:Z15 P17:Z17 P34:R36 T34:V36 T41:U41 X34:Z36 P38:R41 T38:V40 X38:Z41" formulaRange="1"/>
    <ignoredError sqref="K40:L41 F62:H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0" zoomScaleNormal="80" workbookViewId="0">
      <selection activeCell="D24" sqref="D24"/>
    </sheetView>
  </sheetViews>
  <sheetFormatPr defaultRowHeight="12.75"/>
  <cols>
    <col min="1" max="1" width="26" style="333" customWidth="1"/>
    <col min="2" max="7" width="10" style="333" customWidth="1"/>
    <col min="8" max="8" width="11.5703125" style="333" customWidth="1"/>
    <col min="9" max="16384" width="9.140625" style="333"/>
  </cols>
  <sheetData>
    <row r="1" spans="1:11">
      <c r="A1" s="334" t="s">
        <v>11</v>
      </c>
    </row>
    <row r="2" spans="1:11">
      <c r="A2" s="333" t="s">
        <v>197</v>
      </c>
    </row>
    <row r="3" spans="1:11">
      <c r="A3" s="335" t="s">
        <v>200</v>
      </c>
      <c r="B3" s="335"/>
      <c r="C3" s="335"/>
      <c r="D3" s="335"/>
      <c r="E3" s="335"/>
      <c r="F3" s="335"/>
      <c r="G3" s="335"/>
      <c r="H3" s="335"/>
      <c r="I3" s="336"/>
    </row>
    <row r="4" spans="1:11">
      <c r="B4" s="517" t="s">
        <v>30</v>
      </c>
      <c r="C4" s="517"/>
      <c r="D4" s="517"/>
      <c r="E4" s="337"/>
      <c r="F4" s="517" t="s">
        <v>31</v>
      </c>
      <c r="G4" s="517"/>
      <c r="H4" s="517"/>
      <c r="I4" s="336"/>
    </row>
    <row r="5" spans="1:11">
      <c r="A5" s="333" t="s">
        <v>32</v>
      </c>
      <c r="B5" s="338"/>
      <c r="C5" s="338" t="s">
        <v>152</v>
      </c>
      <c r="D5" s="338"/>
      <c r="E5" s="338"/>
      <c r="F5" s="338"/>
      <c r="G5" s="338" t="s">
        <v>152</v>
      </c>
      <c r="H5" s="337"/>
    </row>
    <row r="6" spans="1:11">
      <c r="A6" s="335"/>
      <c r="B6" s="339" t="s">
        <v>34</v>
      </c>
      <c r="C6" s="339" t="s">
        <v>35</v>
      </c>
      <c r="D6" s="339" t="s">
        <v>24</v>
      </c>
      <c r="E6" s="339"/>
      <c r="F6" s="339" t="s">
        <v>34</v>
      </c>
      <c r="G6" s="339" t="s">
        <v>35</v>
      </c>
      <c r="H6" s="339" t="s">
        <v>24</v>
      </c>
    </row>
    <row r="7" spans="1:11">
      <c r="A7" s="333" t="s">
        <v>201</v>
      </c>
      <c r="B7" s="340">
        <v>8.1</v>
      </c>
      <c r="C7" s="340">
        <v>12.9</v>
      </c>
      <c r="D7" s="340">
        <v>11.1</v>
      </c>
      <c r="E7" s="341"/>
      <c r="F7" s="340">
        <v>12.7</v>
      </c>
      <c r="G7" s="340">
        <v>21.1</v>
      </c>
      <c r="H7" s="340">
        <v>17.3</v>
      </c>
      <c r="I7" s="342"/>
      <c r="J7" s="342"/>
      <c r="K7" s="342"/>
    </row>
    <row r="8" spans="1:11">
      <c r="A8" s="333" t="s">
        <v>57</v>
      </c>
      <c r="B8" s="340" t="s">
        <v>189</v>
      </c>
      <c r="C8" s="340">
        <v>14.8</v>
      </c>
      <c r="D8" s="340">
        <v>9.4</v>
      </c>
      <c r="E8" s="341"/>
      <c r="F8" s="340">
        <v>0.7</v>
      </c>
      <c r="G8" s="340">
        <v>12.1</v>
      </c>
      <c r="H8" s="340">
        <v>6.9</v>
      </c>
    </row>
    <row r="9" spans="1:11">
      <c r="A9" s="333" t="s">
        <v>58</v>
      </c>
      <c r="B9" s="340">
        <v>15.8</v>
      </c>
      <c r="C9" s="340">
        <v>20.3</v>
      </c>
      <c r="D9" s="340">
        <v>18.600000000000001</v>
      </c>
      <c r="E9" s="341"/>
      <c r="F9" s="340">
        <v>19.3</v>
      </c>
      <c r="G9" s="340">
        <v>20.3</v>
      </c>
      <c r="H9" s="340">
        <v>19.8</v>
      </c>
    </row>
    <row r="10" spans="1:11">
      <c r="A10" s="333" t="s">
        <v>59</v>
      </c>
      <c r="B10" s="341"/>
      <c r="C10" s="340"/>
      <c r="D10" s="340"/>
      <c r="E10" s="341"/>
      <c r="F10" s="340"/>
      <c r="G10" s="340"/>
      <c r="H10" s="340"/>
    </row>
    <row r="11" spans="1:11">
      <c r="A11" s="333" t="s">
        <v>44</v>
      </c>
      <c r="B11" s="340">
        <v>50.7</v>
      </c>
      <c r="C11" s="340">
        <v>49.2</v>
      </c>
      <c r="D11" s="340">
        <v>49.8</v>
      </c>
      <c r="E11" s="341"/>
      <c r="F11" s="340">
        <v>55.5</v>
      </c>
      <c r="G11" s="340">
        <v>44.6</v>
      </c>
      <c r="H11" s="340">
        <v>49.6</v>
      </c>
    </row>
    <row r="12" spans="1:11">
      <c r="A12" s="333" t="s">
        <v>45</v>
      </c>
      <c r="B12" s="340">
        <v>24.7</v>
      </c>
      <c r="C12" s="340" t="s">
        <v>189</v>
      </c>
      <c r="D12" s="340">
        <v>9.6999999999999993</v>
      </c>
      <c r="E12" s="341"/>
      <c r="F12" s="340">
        <v>11.1</v>
      </c>
      <c r="G12" s="340">
        <v>0.3</v>
      </c>
      <c r="H12" s="340">
        <v>5.2</v>
      </c>
    </row>
    <row r="13" spans="1:11">
      <c r="A13" s="333" t="s">
        <v>41</v>
      </c>
      <c r="B13" s="340" t="s">
        <v>189</v>
      </c>
      <c r="C13" s="340" t="s">
        <v>189</v>
      </c>
      <c r="D13" s="340" t="s">
        <v>189</v>
      </c>
      <c r="E13" s="341"/>
      <c r="F13" s="340">
        <v>0.7</v>
      </c>
      <c r="G13" s="340">
        <v>1.6</v>
      </c>
      <c r="H13" s="340">
        <v>1.2000000000000002</v>
      </c>
    </row>
    <row r="14" spans="1:11">
      <c r="A14" s="335" t="s">
        <v>24</v>
      </c>
      <c r="B14" s="343">
        <v>100</v>
      </c>
      <c r="C14" s="343">
        <v>100</v>
      </c>
      <c r="D14" s="343">
        <v>100</v>
      </c>
      <c r="E14" s="344"/>
      <c r="F14" s="343">
        <v>100</v>
      </c>
      <c r="G14" s="343">
        <v>100</v>
      </c>
      <c r="H14" s="343">
        <v>100</v>
      </c>
    </row>
    <row r="15" spans="1:11">
      <c r="A15" s="345" t="s">
        <v>202</v>
      </c>
    </row>
    <row r="16" spans="1:11">
      <c r="A16" s="345" t="s">
        <v>192</v>
      </c>
    </row>
    <row r="17" spans="1:1">
      <c r="A17" s="345" t="s">
        <v>193</v>
      </c>
    </row>
    <row r="18" spans="1:1">
      <c r="A18" s="345" t="s">
        <v>194</v>
      </c>
    </row>
    <row r="19" spans="1:1">
      <c r="A19" s="345" t="s">
        <v>195</v>
      </c>
    </row>
    <row r="20" spans="1:1">
      <c r="A20" s="345" t="s">
        <v>196</v>
      </c>
    </row>
    <row r="21" spans="1:1">
      <c r="A21" s="345"/>
    </row>
    <row r="22" spans="1:1">
      <c r="A22" s="345"/>
    </row>
    <row r="23" spans="1:1">
      <c r="A23" s="345"/>
    </row>
    <row r="24" spans="1:1">
      <c r="A24" s="345"/>
    </row>
  </sheetData>
  <mergeCells count="2">
    <mergeCell ref="B4:D4"/>
    <mergeCell ref="F4:H4"/>
  </mergeCells>
  <pageMargins left="0.511811024" right="0.511811024" top="0.78740157499999996" bottom="0.78740157499999996" header="0.31496062000000002" footer="0.31496062000000002"/>
  <pageSetup paperSize="9" scale="68" orientation="portrait" r:id="rId1"/>
  <ignoredErrors>
    <ignoredError sqref="B8:H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Amostra</vt:lpstr>
      <vt:lpstr>Plan1</vt:lpstr>
      <vt:lpstr>Plan2</vt:lpstr>
      <vt:lpstr>Plan2-aux</vt:lpstr>
      <vt:lpstr>Plan3</vt:lpstr>
      <vt:lpstr>Plan4</vt:lpstr>
      <vt:lpstr>Plan4!Area_de_impressao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Herminia  Kreling</dc:creator>
  <cp:lastModifiedBy>Norma Herminia  Kreling</cp:lastModifiedBy>
  <cp:lastPrinted>2015-09-04T12:40:21Z</cp:lastPrinted>
  <dcterms:created xsi:type="dcterms:W3CDTF">2015-07-27T19:14:22Z</dcterms:created>
  <dcterms:modified xsi:type="dcterms:W3CDTF">2015-10-15T18:36:15Z</dcterms:modified>
</cp:coreProperties>
</file>