
<file path=[Content_Types].xml><?xml version="1.0" encoding="utf-8"?>
<Types xmlns="http://schemas.openxmlformats.org/package/2006/content-types">
  <Override PartName="/xl/charts/chart6.xml" ContentType="application/vnd.openxmlformats-officedocument.drawingml.char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docProps/core.xml" ContentType="application/vnd.openxmlformats-package.core-properties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60" windowWidth="19155" windowHeight="7965" firstSheet="1" activeTab="9"/>
  </bookViews>
  <sheets>
    <sheet name="2.2.2.45" sheetId="15" r:id="rId1"/>
    <sheet name="2.2.2.67" sheetId="14" r:id="rId2"/>
    <sheet name="Gráfico 1" sheetId="1" r:id="rId3"/>
    <sheet name="Gráfico 2" sheetId="2" r:id="rId4"/>
    <sheet name="Gráfico 3" sheetId="3" r:id="rId5"/>
    <sheet name="Gráfico 4" sheetId="4" r:id="rId6"/>
    <sheet name="Gráfico 5" sheetId="7" r:id="rId7"/>
    <sheet name="Gráfico 6" sheetId="8" r:id="rId8"/>
    <sheet name="Gráfico 7" sheetId="9" r:id="rId9"/>
    <sheet name="Gráfico 8" sheetId="10" r:id="rId10"/>
    <sheet name="Tabela 1" sheetId="11" r:id="rId11"/>
    <sheet name="Tabela 2" sheetId="12" r:id="rId12"/>
    <sheet name="Tabela 3" sheetId="13" r:id="rId13"/>
  </sheets>
  <externalReferences>
    <externalReference r:id="rId14"/>
    <externalReference r:id="rId15"/>
    <externalReference r:id="rId16"/>
    <externalReference r:id="rId17"/>
  </externalReferences>
  <calcPr calcId="125725"/>
</workbook>
</file>

<file path=xl/calcChain.xml><?xml version="1.0" encoding="utf-8"?>
<calcChain xmlns="http://schemas.openxmlformats.org/spreadsheetml/2006/main">
  <c r="D78" i="7"/>
  <c r="E78"/>
  <c r="F78"/>
  <c r="G78"/>
  <c r="H78"/>
  <c r="I78"/>
  <c r="J78"/>
  <c r="K78"/>
  <c r="L78"/>
  <c r="M78"/>
  <c r="N78"/>
  <c r="O78"/>
  <c r="P78"/>
  <c r="Q78"/>
  <c r="R78"/>
  <c r="S78"/>
  <c r="T78"/>
  <c r="U78"/>
  <c r="V78"/>
  <c r="W78"/>
  <c r="X78"/>
  <c r="Y78"/>
  <c r="Z78"/>
  <c r="AA78"/>
  <c r="AB78"/>
  <c r="AC78"/>
  <c r="AD78"/>
  <c r="AE78"/>
  <c r="AF78"/>
  <c r="AG78"/>
  <c r="C78"/>
  <c r="D75"/>
  <c r="E75"/>
  <c r="F75"/>
  <c r="G75"/>
  <c r="H75"/>
  <c r="I75"/>
  <c r="J75"/>
  <c r="K75"/>
  <c r="L75"/>
  <c r="M75"/>
  <c r="N75"/>
  <c r="O75"/>
  <c r="P75"/>
  <c r="Q75"/>
  <c r="R75"/>
  <c r="S75"/>
  <c r="T75"/>
  <c r="U75"/>
  <c r="V75"/>
  <c r="W75"/>
  <c r="X75"/>
  <c r="Y75"/>
  <c r="Z75"/>
  <c r="AA75"/>
  <c r="AB75"/>
  <c r="AC75"/>
  <c r="AD75"/>
  <c r="AE75"/>
  <c r="AF75"/>
  <c r="AG75"/>
  <c r="C75"/>
  <c r="C76" i="3"/>
  <c r="C77"/>
  <c r="D77"/>
  <c r="E77"/>
  <c r="F77"/>
  <c r="G77"/>
  <c r="H77"/>
  <c r="I77"/>
  <c r="J77"/>
  <c r="K77"/>
  <c r="L77"/>
  <c r="M77"/>
  <c r="N77"/>
  <c r="O77"/>
  <c r="P77"/>
  <c r="Q77"/>
  <c r="R77"/>
  <c r="S77"/>
  <c r="T77"/>
  <c r="U77"/>
  <c r="V77"/>
  <c r="W77"/>
  <c r="X77"/>
  <c r="Y77"/>
  <c r="Z77"/>
  <c r="AA77"/>
  <c r="AB77"/>
  <c r="AC77"/>
  <c r="AD77"/>
  <c r="AE77"/>
  <c r="AF77"/>
  <c r="AG77"/>
  <c r="D75"/>
  <c r="E75"/>
  <c r="F75"/>
  <c r="G75"/>
  <c r="H75"/>
  <c r="I75"/>
  <c r="J75"/>
  <c r="K75"/>
  <c r="L75"/>
  <c r="M75"/>
  <c r="N75"/>
  <c r="O75"/>
  <c r="P75"/>
  <c r="Q75"/>
  <c r="R75"/>
  <c r="S75"/>
  <c r="T75"/>
  <c r="U75"/>
  <c r="V75"/>
  <c r="W75"/>
  <c r="X75"/>
  <c r="Y75"/>
  <c r="Z75"/>
  <c r="AA75"/>
  <c r="AB75"/>
  <c r="AC75"/>
  <c r="AD75"/>
  <c r="AE75"/>
  <c r="AF75"/>
  <c r="AG75"/>
  <c r="C75"/>
  <c r="D56" i="14"/>
  <c r="E56"/>
  <c r="F56"/>
  <c r="G56"/>
  <c r="H56"/>
  <c r="I56"/>
  <c r="J56"/>
  <c r="K56"/>
  <c r="L56"/>
  <c r="M56"/>
  <c r="N56"/>
  <c r="O56"/>
  <c r="P56"/>
  <c r="Q56"/>
  <c r="R56"/>
  <c r="S56"/>
  <c r="T56"/>
  <c r="U56"/>
  <c r="V56"/>
  <c r="W56"/>
  <c r="X56"/>
  <c r="Y56"/>
  <c r="Z56"/>
  <c r="AA56"/>
  <c r="AB56"/>
  <c r="AC56"/>
  <c r="AD56"/>
  <c r="AE56"/>
  <c r="AF56"/>
  <c r="AG56"/>
  <c r="C56"/>
  <c r="D55"/>
  <c r="E55"/>
  <c r="F55"/>
  <c r="G55"/>
  <c r="H55"/>
  <c r="I55"/>
  <c r="J55"/>
  <c r="K55"/>
  <c r="L55"/>
  <c r="M55"/>
  <c r="N55"/>
  <c r="O55"/>
  <c r="P55"/>
  <c r="Q55"/>
  <c r="R55"/>
  <c r="S55"/>
  <c r="T55"/>
  <c r="U55"/>
  <c r="V55"/>
  <c r="W55"/>
  <c r="X55"/>
  <c r="Y55"/>
  <c r="Z55"/>
  <c r="AA55"/>
  <c r="AB55"/>
  <c r="AC55"/>
  <c r="AD55"/>
  <c r="AE55"/>
  <c r="AF55"/>
  <c r="AG55"/>
  <c r="C55"/>
  <c r="D54"/>
  <c r="E54"/>
  <c r="F54"/>
  <c r="G54"/>
  <c r="H54"/>
  <c r="I54"/>
  <c r="J54"/>
  <c r="K54"/>
  <c r="L54"/>
  <c r="M54"/>
  <c r="N54"/>
  <c r="O54"/>
  <c r="P54"/>
  <c r="Q54"/>
  <c r="R54"/>
  <c r="S54"/>
  <c r="T54"/>
  <c r="U54"/>
  <c r="V54"/>
  <c r="W54"/>
  <c r="X54"/>
  <c r="Y54"/>
  <c r="Z54"/>
  <c r="AA54"/>
  <c r="AB54"/>
  <c r="AC54"/>
  <c r="AD54"/>
  <c r="AE54"/>
  <c r="AF54"/>
  <c r="AG54"/>
  <c r="C54"/>
  <c r="D53"/>
  <c r="E53"/>
  <c r="F53"/>
  <c r="G53"/>
  <c r="H53"/>
  <c r="I53"/>
  <c r="J53"/>
  <c r="K53"/>
  <c r="L53"/>
  <c r="M53"/>
  <c r="N53"/>
  <c r="O53"/>
  <c r="P53"/>
  <c r="Q53"/>
  <c r="R53"/>
  <c r="S53"/>
  <c r="T53"/>
  <c r="U53"/>
  <c r="V53"/>
  <c r="W53"/>
  <c r="X53"/>
  <c r="Y53"/>
  <c r="Z53"/>
  <c r="AA53"/>
  <c r="AB53"/>
  <c r="AC53"/>
  <c r="AD53"/>
  <c r="AE53"/>
  <c r="AF53"/>
  <c r="AG53"/>
  <c r="C53"/>
  <c r="D52"/>
  <c r="E52"/>
  <c r="F52"/>
  <c r="G52"/>
  <c r="H52"/>
  <c r="I52"/>
  <c r="J52"/>
  <c r="K52"/>
  <c r="L52"/>
  <c r="M52"/>
  <c r="N52"/>
  <c r="O52"/>
  <c r="P52"/>
  <c r="Q52"/>
  <c r="R52"/>
  <c r="S52"/>
  <c r="T52"/>
  <c r="U52"/>
  <c r="V52"/>
  <c r="W52"/>
  <c r="X52"/>
  <c r="Y52"/>
  <c r="Z52"/>
  <c r="AA52"/>
  <c r="AB52"/>
  <c r="AC52"/>
  <c r="AD52"/>
  <c r="AE52"/>
  <c r="AF52"/>
  <c r="AG52"/>
  <c r="C52"/>
  <c r="P3" i="13" l="1" a="1"/>
  <c r="P3" s="1"/>
  <c r="P4"/>
  <c r="P6"/>
  <c r="P8"/>
  <c r="P10"/>
  <c r="P12"/>
  <c r="P14"/>
  <c r="P16"/>
  <c r="P18"/>
  <c r="P20"/>
  <c r="P22"/>
  <c r="O3" a="1"/>
  <c r="O3" s="1"/>
  <c r="O4"/>
  <c r="O6"/>
  <c r="O8"/>
  <c r="O10"/>
  <c r="O12"/>
  <c r="O14"/>
  <c r="O16"/>
  <c r="O18"/>
  <c r="O20"/>
  <c r="O22"/>
  <c r="N3" a="1"/>
  <c r="N3" s="1"/>
  <c r="N4"/>
  <c r="N6"/>
  <c r="N8"/>
  <c r="N10"/>
  <c r="N12"/>
  <c r="N14"/>
  <c r="N16"/>
  <c r="N18"/>
  <c r="N20"/>
  <c r="N22"/>
  <c r="J3" a="1"/>
  <c r="J3" s="1"/>
  <c r="J4"/>
  <c r="J6"/>
  <c r="J8"/>
  <c r="J10"/>
  <c r="J12"/>
  <c r="J14"/>
  <c r="J16"/>
  <c r="J18"/>
  <c r="J20"/>
  <c r="J22"/>
  <c r="I3" a="1"/>
  <c r="I3"/>
  <c r="I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H3" a="1"/>
  <c r="H3"/>
  <c r="H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D3" a="1"/>
  <c r="D3" s="1"/>
  <c r="D4"/>
  <c r="D6"/>
  <c r="D8"/>
  <c r="D10"/>
  <c r="D12"/>
  <c r="D14"/>
  <c r="D16"/>
  <c r="D18"/>
  <c r="D20"/>
  <c r="D22"/>
  <c r="C3" a="1"/>
  <c r="C3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B3" a="1"/>
  <c r="B3" s="1"/>
  <c r="B4"/>
  <c r="B6"/>
  <c r="B8"/>
  <c r="B10"/>
  <c r="B12"/>
  <c r="B14"/>
  <c r="B16"/>
  <c r="B18"/>
  <c r="B20"/>
  <c r="B22"/>
  <c r="P23" l="1"/>
  <c r="P21"/>
  <c r="P19"/>
  <c r="P17"/>
  <c r="P15"/>
  <c r="P13"/>
  <c r="P11"/>
  <c r="P9"/>
  <c r="P7"/>
  <c r="P5"/>
  <c r="O23"/>
  <c r="O21"/>
  <c r="O19"/>
  <c r="O17"/>
  <c r="O15"/>
  <c r="O13"/>
  <c r="O11"/>
  <c r="O9"/>
  <c r="O7"/>
  <c r="O5"/>
  <c r="N23"/>
  <c r="N21"/>
  <c r="N19"/>
  <c r="N17"/>
  <c r="N15"/>
  <c r="N13"/>
  <c r="N11"/>
  <c r="N9"/>
  <c r="N7"/>
  <c r="N5"/>
  <c r="J23"/>
  <c r="J21"/>
  <c r="J19"/>
  <c r="J17"/>
  <c r="J15"/>
  <c r="J13"/>
  <c r="J11"/>
  <c r="J9"/>
  <c r="J7"/>
  <c r="J5"/>
  <c r="D23"/>
  <c r="D21"/>
  <c r="D19"/>
  <c r="D17"/>
  <c r="D15"/>
  <c r="D13"/>
  <c r="D11"/>
  <c r="D9"/>
  <c r="D7"/>
  <c r="D5"/>
  <c r="B23"/>
  <c r="B21"/>
  <c r="B19"/>
  <c r="B17"/>
  <c r="B15"/>
  <c r="B13"/>
  <c r="B11"/>
  <c r="B9"/>
  <c r="B7"/>
  <c r="B5"/>
  <c r="AA43" i="12" l="1"/>
  <c r="AC43" s="1"/>
  <c r="Z43"/>
  <c r="Y43"/>
  <c r="X43"/>
  <c r="AB43" s="1"/>
  <c r="AA41"/>
  <c r="AC41" s="1"/>
  <c r="Z41"/>
  <c r="Y41"/>
  <c r="X41"/>
  <c r="AB41" s="1"/>
  <c r="AA39"/>
  <c r="AC39" s="1"/>
  <c r="Z39"/>
  <c r="Y39"/>
  <c r="X39"/>
  <c r="AB39" s="1"/>
  <c r="AA38"/>
  <c r="Z38"/>
  <c r="Y38"/>
  <c r="X38"/>
  <c r="AE35"/>
  <c r="AD35"/>
  <c r="AB35"/>
  <c r="AA35"/>
  <c r="AE33"/>
  <c r="AF33" s="1"/>
  <c r="AH33" s="1"/>
  <c r="AD33"/>
  <c r="AB33"/>
  <c r="AA33"/>
  <c r="AC33" s="1"/>
  <c r="K33"/>
  <c r="N33" s="1"/>
  <c r="J33"/>
  <c r="R33" s="1"/>
  <c r="I33"/>
  <c r="Q33" s="1"/>
  <c r="H33"/>
  <c r="M33" s="1"/>
  <c r="AE32"/>
  <c r="AF32" s="1"/>
  <c r="AH32" s="1"/>
  <c r="AD32"/>
  <c r="AB32"/>
  <c r="AA32"/>
  <c r="AC32" s="1"/>
  <c r="K32"/>
  <c r="N32" s="1"/>
  <c r="J32"/>
  <c r="R32" s="1"/>
  <c r="I32"/>
  <c r="Q32" s="1"/>
  <c r="H32"/>
  <c r="L32" s="1"/>
  <c r="AE31"/>
  <c r="AD31"/>
  <c r="AF31" s="1"/>
  <c r="AB31"/>
  <c r="AA31"/>
  <c r="AC31" s="1"/>
  <c r="K31"/>
  <c r="N31" s="1"/>
  <c r="J31"/>
  <c r="R31" s="1"/>
  <c r="I31"/>
  <c r="Q31" s="1"/>
  <c r="H31"/>
  <c r="M31" s="1"/>
  <c r="AE30"/>
  <c r="AF30" s="1"/>
  <c r="AH30" s="1"/>
  <c r="AD30"/>
  <c r="AB30"/>
  <c r="AA30"/>
  <c r="AC30" s="1"/>
  <c r="Y30"/>
  <c r="X30"/>
  <c r="W30"/>
  <c r="V30"/>
  <c r="K30"/>
  <c r="N30" s="1"/>
  <c r="J30"/>
  <c r="R30" s="1"/>
  <c r="I30"/>
  <c r="Q30" s="1"/>
  <c r="H30"/>
  <c r="L30" s="1"/>
  <c r="AE29"/>
  <c r="AF29" s="1"/>
  <c r="AH29" s="1"/>
  <c r="AD29"/>
  <c r="AB29"/>
  <c r="AA29"/>
  <c r="AC29" s="1"/>
  <c r="Y29"/>
  <c r="X29"/>
  <c r="W29"/>
  <c r="V29"/>
  <c r="K29"/>
  <c r="N29" s="1"/>
  <c r="J29"/>
  <c r="R29" s="1"/>
  <c r="I29"/>
  <c r="Q29" s="1"/>
  <c r="H29"/>
  <c r="M29" s="1"/>
  <c r="AE28"/>
  <c r="AD28"/>
  <c r="AF28" s="1"/>
  <c r="AB28"/>
  <c r="AA28"/>
  <c r="AC28" s="1"/>
  <c r="Y28"/>
  <c r="X28"/>
  <c r="W28"/>
  <c r="V28"/>
  <c r="K28"/>
  <c r="N28" s="1"/>
  <c r="J28"/>
  <c r="R28" s="1"/>
  <c r="I28"/>
  <c r="Q28" s="1"/>
  <c r="H28"/>
  <c r="L28" s="1"/>
  <c r="AE27"/>
  <c r="AF27" s="1"/>
  <c r="AH27" s="1"/>
  <c r="AD27"/>
  <c r="AB27"/>
  <c r="AA27"/>
  <c r="AC27" s="1"/>
  <c r="Y27"/>
  <c r="X27"/>
  <c r="W27"/>
  <c r="V27"/>
  <c r="K27"/>
  <c r="N27" s="1"/>
  <c r="J27"/>
  <c r="R27" s="1"/>
  <c r="I27"/>
  <c r="Q27" s="1"/>
  <c r="H27"/>
  <c r="M27" s="1"/>
  <c r="AE26"/>
  <c r="AF26" s="1"/>
  <c r="AH26" s="1"/>
  <c r="AD26"/>
  <c r="AB26"/>
  <c r="AA26"/>
  <c r="AC26" s="1"/>
  <c r="K26"/>
  <c r="N26" s="1"/>
  <c r="J26"/>
  <c r="R26" s="1"/>
  <c r="I26"/>
  <c r="Q26" s="1"/>
  <c r="H26"/>
  <c r="L26" s="1"/>
  <c r="AE25"/>
  <c r="AF25" s="1"/>
  <c r="AH25" s="1"/>
  <c r="AD25"/>
  <c r="AB25"/>
  <c r="AA25"/>
  <c r="AC25" s="1"/>
  <c r="Y25"/>
  <c r="X25"/>
  <c r="W25"/>
  <c r="V25"/>
  <c r="K25"/>
  <c r="N25" s="1"/>
  <c r="J25"/>
  <c r="R25" s="1"/>
  <c r="I25"/>
  <c r="Q25" s="1"/>
  <c r="H25"/>
  <c r="M25" s="1"/>
  <c r="AE24"/>
  <c r="AF24" s="1"/>
  <c r="AH24" s="1"/>
  <c r="AD24"/>
  <c r="AB24"/>
  <c r="AA24"/>
  <c r="AC24" s="1"/>
  <c r="Y24"/>
  <c r="X24"/>
  <c r="W24"/>
  <c r="V24"/>
  <c r="K24"/>
  <c r="N24" s="1"/>
  <c r="J24"/>
  <c r="R24" s="1"/>
  <c r="I24"/>
  <c r="Q24" s="1"/>
  <c r="H24"/>
  <c r="L24" s="1"/>
  <c r="Y23"/>
  <c r="X23"/>
  <c r="W23"/>
  <c r="V23"/>
  <c r="K23"/>
  <c r="N23" s="1"/>
  <c r="J23"/>
  <c r="R23" s="1"/>
  <c r="I23"/>
  <c r="Q23" s="1"/>
  <c r="H23"/>
  <c r="L23" s="1"/>
  <c r="K22"/>
  <c r="N22" s="1"/>
  <c r="J22"/>
  <c r="R22" s="1"/>
  <c r="I22"/>
  <c r="Q22" s="1"/>
  <c r="H22"/>
  <c r="L22" s="1"/>
  <c r="K21"/>
  <c r="N21" s="1"/>
  <c r="J21"/>
  <c r="R21" s="1"/>
  <c r="I21"/>
  <c r="Q21" s="1"/>
  <c r="H21"/>
  <c r="L21" s="1"/>
  <c r="K20"/>
  <c r="N20" s="1"/>
  <c r="J20"/>
  <c r="R20" s="1"/>
  <c r="I20"/>
  <c r="Q20" s="1"/>
  <c r="H20"/>
  <c r="L20" s="1"/>
  <c r="K19"/>
  <c r="N19" s="1"/>
  <c r="J19"/>
  <c r="R19" s="1"/>
  <c r="I19"/>
  <c r="Q19" s="1"/>
  <c r="H19"/>
  <c r="L19" s="1"/>
  <c r="K18"/>
  <c r="N18" s="1"/>
  <c r="J18"/>
  <c r="R18" s="1"/>
  <c r="I18"/>
  <c r="Q18" s="1"/>
  <c r="H18"/>
  <c r="L18" s="1"/>
  <c r="K17"/>
  <c r="N17" s="1"/>
  <c r="J17"/>
  <c r="R17" s="1"/>
  <c r="I17"/>
  <c r="Q17" s="1"/>
  <c r="H17"/>
  <c r="L17" s="1"/>
  <c r="K16"/>
  <c r="N16" s="1"/>
  <c r="J16"/>
  <c r="R16" s="1"/>
  <c r="I16"/>
  <c r="Q16" s="1"/>
  <c r="H16"/>
  <c r="L16" s="1"/>
  <c r="K15"/>
  <c r="N15" s="1"/>
  <c r="J15"/>
  <c r="R15" s="1"/>
  <c r="I15"/>
  <c r="Q15" s="1"/>
  <c r="H15"/>
  <c r="L15" s="1"/>
  <c r="K14"/>
  <c r="N14" s="1"/>
  <c r="J14"/>
  <c r="R14" s="1"/>
  <c r="I14"/>
  <c r="Q14" s="1"/>
  <c r="H14"/>
  <c r="L14" s="1"/>
  <c r="K13"/>
  <c r="N13" s="1"/>
  <c r="J13"/>
  <c r="R13" s="1"/>
  <c r="I13"/>
  <c r="Q13" s="1"/>
  <c r="H13"/>
  <c r="L13" s="1"/>
  <c r="K12"/>
  <c r="N12" s="1"/>
  <c r="J12"/>
  <c r="R12" s="1"/>
  <c r="S12" s="1"/>
  <c r="I12"/>
  <c r="Q12" s="1"/>
  <c r="H12"/>
  <c r="L12" s="1"/>
  <c r="K11"/>
  <c r="N11" s="1"/>
  <c r="J11"/>
  <c r="R11" s="1"/>
  <c r="S11" s="1"/>
  <c r="I11"/>
  <c r="Q11" s="1"/>
  <c r="H11"/>
  <c r="L11" s="1"/>
  <c r="K10"/>
  <c r="N10" s="1"/>
  <c r="J10"/>
  <c r="R10" s="1"/>
  <c r="S10" s="1"/>
  <c r="I10"/>
  <c r="Q10" s="1"/>
  <c r="H10"/>
  <c r="L10" s="1"/>
  <c r="K9"/>
  <c r="N9" s="1"/>
  <c r="J9"/>
  <c r="R9" s="1"/>
  <c r="S9" s="1"/>
  <c r="I9"/>
  <c r="Q9" s="1"/>
  <c r="H9"/>
  <c r="L9" s="1"/>
  <c r="K8"/>
  <c r="N8" s="1"/>
  <c r="J8"/>
  <c r="R8" s="1"/>
  <c r="S8" s="1"/>
  <c r="I8"/>
  <c r="Q8" s="1"/>
  <c r="H8"/>
  <c r="L8" s="1"/>
  <c r="K7"/>
  <c r="N7" s="1"/>
  <c r="J7"/>
  <c r="R7" s="1"/>
  <c r="S7" s="1"/>
  <c r="I7"/>
  <c r="Q7" s="1"/>
  <c r="H7"/>
  <c r="L7" s="1"/>
  <c r="K6"/>
  <c r="N6" s="1"/>
  <c r="J6"/>
  <c r="R6" s="1"/>
  <c r="S6" s="1"/>
  <c r="I6"/>
  <c r="Q6" s="1"/>
  <c r="H6"/>
  <c r="L6" s="1"/>
  <c r="K5"/>
  <c r="N5" s="1"/>
  <c r="J5"/>
  <c r="R5" s="1"/>
  <c r="S5" s="1"/>
  <c r="I5"/>
  <c r="Q5" s="1"/>
  <c r="H5"/>
  <c r="L5" s="1"/>
  <c r="K4"/>
  <c r="N4" s="1"/>
  <c r="J4"/>
  <c r="R4" s="1"/>
  <c r="S4" s="1"/>
  <c r="I4"/>
  <c r="Q4" s="1"/>
  <c r="H4"/>
  <c r="L4" s="1"/>
  <c r="K3"/>
  <c r="N3" s="1"/>
  <c r="J3"/>
  <c r="R3" s="1"/>
  <c r="S3" s="1"/>
  <c r="I3"/>
  <c r="Q3" s="1"/>
  <c r="H3"/>
  <c r="L3" s="1"/>
  <c r="K2"/>
  <c r="J2"/>
  <c r="I2"/>
  <c r="H2"/>
  <c r="L2" s="1"/>
  <c r="L16" i="11"/>
  <c r="L17"/>
  <c r="L18"/>
  <c r="L19"/>
  <c r="L20"/>
  <c r="L21"/>
  <c r="L22"/>
  <c r="L23"/>
  <c r="L24"/>
  <c r="L25"/>
  <c r="L15"/>
  <c r="K16"/>
  <c r="K17"/>
  <c r="K18"/>
  <c r="K19"/>
  <c r="K20"/>
  <c r="K21"/>
  <c r="K22"/>
  <c r="K23"/>
  <c r="K24"/>
  <c r="K25"/>
  <c r="K15"/>
  <c r="B10"/>
  <c r="K11"/>
  <c r="L10"/>
  <c r="L9"/>
  <c r="B13"/>
  <c r="C4"/>
  <c r="K10"/>
  <c r="K9"/>
  <c r="B3"/>
  <c r="S13" i="12" l="1"/>
  <c r="S14"/>
  <c r="S15"/>
  <c r="S16"/>
  <c r="S17"/>
  <c r="S18"/>
  <c r="S19"/>
  <c r="S20"/>
  <c r="S21"/>
  <c r="S22"/>
  <c r="S23"/>
  <c r="S24"/>
  <c r="S25"/>
  <c r="S26"/>
  <c r="S27"/>
  <c r="S28"/>
  <c r="AH28"/>
  <c r="S29"/>
  <c r="S30"/>
  <c r="S31"/>
  <c r="AH31"/>
  <c r="S32"/>
  <c r="S33"/>
  <c r="M3"/>
  <c r="M4"/>
  <c r="M5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L25"/>
  <c r="M26"/>
  <c r="L27"/>
  <c r="M28"/>
  <c r="L29"/>
  <c r="M30"/>
  <c r="L31"/>
  <c r="M32"/>
  <c r="L33"/>
  <c r="AA80" i="3" l="1"/>
  <c r="AB80"/>
  <c r="AC80"/>
  <c r="AD80"/>
  <c r="AE80"/>
  <c r="AF80"/>
  <c r="AG80"/>
  <c r="Q80"/>
  <c r="R80"/>
  <c r="S80"/>
  <c r="T80"/>
  <c r="U80"/>
  <c r="V80"/>
  <c r="W80"/>
  <c r="X80"/>
  <c r="Y80"/>
  <c r="Z80"/>
  <c r="M80"/>
  <c r="N80"/>
  <c r="O80"/>
  <c r="P80"/>
  <c r="I80"/>
  <c r="J80"/>
  <c r="K80"/>
  <c r="L80"/>
  <c r="G80"/>
  <c r="H80"/>
  <c r="D80"/>
  <c r="E80"/>
  <c r="F80"/>
  <c r="C80"/>
  <c r="L22" i="13" l="1"/>
  <c r="F22"/>
  <c r="R22"/>
  <c r="E22"/>
  <c r="K22"/>
  <c r="Q22"/>
  <c r="K23"/>
  <c r="Q23"/>
  <c r="E12"/>
  <c r="R18" l="1"/>
  <c r="R14"/>
  <c r="R10"/>
  <c r="R6"/>
  <c r="L18"/>
  <c r="F20"/>
  <c r="F16"/>
  <c r="F12"/>
  <c r="F8"/>
  <c r="F4"/>
  <c r="E4"/>
  <c r="R23"/>
  <c r="R19"/>
  <c r="R15"/>
  <c r="R11"/>
  <c r="R7"/>
  <c r="R3"/>
  <c r="L23"/>
  <c r="L19"/>
  <c r="L15"/>
  <c r="L11"/>
  <c r="L7"/>
  <c r="L3"/>
  <c r="F23"/>
  <c r="F19"/>
  <c r="F15"/>
  <c r="F11"/>
  <c r="F7"/>
  <c r="L12"/>
  <c r="L8"/>
  <c r="L4"/>
  <c r="Q19"/>
  <c r="Q15"/>
  <c r="Q11"/>
  <c r="Q7"/>
  <c r="Q3"/>
  <c r="K19"/>
  <c r="K15"/>
  <c r="K11"/>
  <c r="K7"/>
  <c r="K3"/>
  <c r="F3"/>
  <c r="E21"/>
  <c r="E17"/>
  <c r="E13"/>
  <c r="E9"/>
  <c r="E5"/>
  <c r="Q18"/>
  <c r="Q14"/>
  <c r="Q10"/>
  <c r="Q6"/>
  <c r="L14"/>
  <c r="K20"/>
  <c r="K16"/>
  <c r="K12"/>
  <c r="K8"/>
  <c r="K4"/>
  <c r="E20"/>
  <c r="E16"/>
  <c r="E10"/>
  <c r="R20"/>
  <c r="R16"/>
  <c r="R12"/>
  <c r="R8"/>
  <c r="R4"/>
  <c r="L20"/>
  <c r="L16"/>
  <c r="L10"/>
  <c r="L6"/>
  <c r="F18"/>
  <c r="F14"/>
  <c r="F10"/>
  <c r="F6"/>
  <c r="E6"/>
  <c r="R21"/>
  <c r="R17"/>
  <c r="R13"/>
  <c r="R9"/>
  <c r="R5"/>
  <c r="Q21"/>
  <c r="Q17"/>
  <c r="Q13"/>
  <c r="Q9"/>
  <c r="Q5"/>
  <c r="L21"/>
  <c r="L17"/>
  <c r="L13"/>
  <c r="L9"/>
  <c r="L5"/>
  <c r="K21"/>
  <c r="K17"/>
  <c r="K13"/>
  <c r="K9"/>
  <c r="K5"/>
  <c r="F21"/>
  <c r="F17"/>
  <c r="F13"/>
  <c r="F9"/>
  <c r="F5"/>
  <c r="E23"/>
  <c r="E19"/>
  <c r="E15"/>
  <c r="E11"/>
  <c r="E7"/>
  <c r="E3"/>
  <c r="Q20"/>
  <c r="Q16"/>
  <c r="Q12"/>
  <c r="Q8"/>
  <c r="Q4"/>
  <c r="K18"/>
  <c r="K14"/>
  <c r="K10"/>
  <c r="K6"/>
  <c r="E18"/>
  <c r="E14"/>
  <c r="E8"/>
  <c r="B31" l="1"/>
  <c r="B30"/>
  <c r="B28"/>
  <c r="B29"/>
  <c r="B27"/>
  <c r="B26"/>
  <c r="B9" i="11"/>
  <c r="B8"/>
  <c r="B7"/>
  <c r="B6"/>
  <c r="B5"/>
  <c r="C5" s="1"/>
  <c r="B4"/>
  <c r="G3" a="1"/>
  <c r="G61" s="1"/>
  <c r="C49" i="4"/>
  <c r="E49" s="1"/>
  <c r="C48"/>
  <c r="E48" s="1"/>
  <c r="V50" i="10"/>
  <c r="U50"/>
  <c r="T50"/>
  <c r="S50"/>
  <c r="R50"/>
  <c r="Q50"/>
  <c r="P50"/>
  <c r="O50"/>
  <c r="N50"/>
  <c r="M50"/>
  <c r="L50"/>
  <c r="K50"/>
  <c r="J50"/>
  <c r="I50"/>
  <c r="H50"/>
  <c r="G50"/>
  <c r="F50"/>
  <c r="E50"/>
  <c r="D50"/>
  <c r="C50"/>
  <c r="B50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D49"/>
  <c r="C49"/>
  <c r="B49"/>
  <c r="V21"/>
  <c r="U21"/>
  <c r="T21"/>
  <c r="S21"/>
  <c r="R21"/>
  <c r="Q21"/>
  <c r="P21"/>
  <c r="O21"/>
  <c r="N21"/>
  <c r="M21"/>
  <c r="L21"/>
  <c r="K21"/>
  <c r="J21"/>
  <c r="I21"/>
  <c r="H21"/>
  <c r="G21"/>
  <c r="F21"/>
  <c r="E21"/>
  <c r="D21"/>
  <c r="C21"/>
  <c r="B21"/>
  <c r="V20"/>
  <c r="U20"/>
  <c r="T20"/>
  <c r="S20"/>
  <c r="R20"/>
  <c r="Q20"/>
  <c r="P20"/>
  <c r="O20"/>
  <c r="N20"/>
  <c r="M20"/>
  <c r="L20"/>
  <c r="A35" s="1"/>
  <c r="K20"/>
  <c r="J20"/>
  <c r="I20"/>
  <c r="H20"/>
  <c r="G20"/>
  <c r="F20"/>
  <c r="E20"/>
  <c r="D20"/>
  <c r="C20"/>
  <c r="B20"/>
  <c r="A33" s="1"/>
  <c r="C9" i="11" l="1"/>
  <c r="D9" s="1"/>
  <c r="C6"/>
  <c r="C8"/>
  <c r="D8" s="1"/>
  <c r="G4"/>
  <c r="G6"/>
  <c r="G8"/>
  <c r="G10"/>
  <c r="G12"/>
  <c r="G14"/>
  <c r="G16"/>
  <c r="G18"/>
  <c r="G20"/>
  <c r="G22"/>
  <c r="G24"/>
  <c r="G26"/>
  <c r="G28"/>
  <c r="G30"/>
  <c r="G32"/>
  <c r="G34"/>
  <c r="G36"/>
  <c r="G38"/>
  <c r="G40"/>
  <c r="G42"/>
  <c r="G44"/>
  <c r="G46"/>
  <c r="G48"/>
  <c r="G50"/>
  <c r="G52"/>
  <c r="G54"/>
  <c r="G56"/>
  <c r="B23" s="1"/>
  <c r="C23" s="1"/>
  <c r="D23" s="1"/>
  <c r="G58"/>
  <c r="G60"/>
  <c r="C7"/>
  <c r="G3"/>
  <c r="G5"/>
  <c r="G7"/>
  <c r="H7" s="1"/>
  <c r="G9"/>
  <c r="G11"/>
  <c r="G13"/>
  <c r="G15"/>
  <c r="H15" s="1"/>
  <c r="G17"/>
  <c r="G19"/>
  <c r="H19" s="1"/>
  <c r="G21"/>
  <c r="G23"/>
  <c r="H23" s="1"/>
  <c r="G25"/>
  <c r="G27"/>
  <c r="H27" s="1"/>
  <c r="G29"/>
  <c r="G31"/>
  <c r="G33"/>
  <c r="G35"/>
  <c r="H35" s="1"/>
  <c r="G37"/>
  <c r="G39"/>
  <c r="H39" s="1"/>
  <c r="G41"/>
  <c r="G43"/>
  <c r="H43" s="1"/>
  <c r="G45"/>
  <c r="G47"/>
  <c r="H47" s="1"/>
  <c r="G49"/>
  <c r="G51"/>
  <c r="G53"/>
  <c r="G55"/>
  <c r="H55" s="1"/>
  <c r="G57"/>
  <c r="G59"/>
  <c r="H59" s="1"/>
  <c r="V80" i="9"/>
  <c r="U80"/>
  <c r="T80"/>
  <c r="S80"/>
  <c r="R80"/>
  <c r="Q80"/>
  <c r="P80"/>
  <c r="O80"/>
  <c r="N80"/>
  <c r="M80"/>
  <c r="L80"/>
  <c r="K80"/>
  <c r="J80"/>
  <c r="I80"/>
  <c r="H80"/>
  <c r="G80"/>
  <c r="F80"/>
  <c r="E80"/>
  <c r="D80"/>
  <c r="C80"/>
  <c r="B80"/>
  <c r="V79"/>
  <c r="U79"/>
  <c r="T79"/>
  <c r="S79"/>
  <c r="R79"/>
  <c r="Q79"/>
  <c r="P79"/>
  <c r="O79"/>
  <c r="N79"/>
  <c r="M79"/>
  <c r="L79"/>
  <c r="K79"/>
  <c r="J79"/>
  <c r="I79"/>
  <c r="H79"/>
  <c r="G79"/>
  <c r="F79"/>
  <c r="E79"/>
  <c r="D79"/>
  <c r="C79"/>
  <c r="B79"/>
  <c r="V78"/>
  <c r="U78"/>
  <c r="T78"/>
  <c r="S78"/>
  <c r="R78"/>
  <c r="Q78"/>
  <c r="P78"/>
  <c r="O78"/>
  <c r="N78"/>
  <c r="M78"/>
  <c r="L78"/>
  <c r="K78"/>
  <c r="J78"/>
  <c r="I78"/>
  <c r="H78"/>
  <c r="G78"/>
  <c r="F78"/>
  <c r="E78"/>
  <c r="D78"/>
  <c r="C78"/>
  <c r="B78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D76"/>
  <c r="C76"/>
  <c r="B76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D75"/>
  <c r="C75"/>
  <c r="B75"/>
  <c r="V74" s="1"/>
  <c r="U74" s="1"/>
  <c r="T74" s="1"/>
  <c r="S74" s="1"/>
  <c r="R74" s="1"/>
  <c r="Q74" s="1"/>
  <c r="P74" s="1"/>
  <c r="O74" s="1"/>
  <c r="V72" s="1"/>
  <c r="U72" s="1"/>
  <c r="T72" s="1"/>
  <c r="S72" s="1"/>
  <c r="R72" s="1"/>
  <c r="Q72" s="1"/>
  <c r="P72" s="1"/>
  <c r="O72" s="1"/>
  <c r="N72" s="1"/>
  <c r="M72" s="1"/>
  <c r="L72" s="1"/>
  <c r="K72" s="1"/>
  <c r="J72" s="1"/>
  <c r="I72" s="1"/>
  <c r="H72" s="1"/>
  <c r="G72" s="1"/>
  <c r="F72" s="1"/>
  <c r="E72" s="1"/>
  <c r="D72" s="1"/>
  <c r="C72" s="1"/>
  <c r="V71" s="1"/>
  <c r="U71"/>
  <c r="T71" s="1"/>
  <c r="S71"/>
  <c r="R71" s="1"/>
  <c r="Q71"/>
  <c r="P71" s="1"/>
  <c r="O71"/>
  <c r="N71" s="1"/>
  <c r="M71"/>
  <c r="L71" s="1"/>
  <c r="K71"/>
  <c r="J71" s="1"/>
  <c r="I71"/>
  <c r="H71" s="1"/>
  <c r="G71"/>
  <c r="F71" s="1"/>
  <c r="E71"/>
  <c r="D71" s="1"/>
  <c r="C71"/>
  <c r="V69" s="1"/>
  <c r="U69" s="1"/>
  <c r="T69" s="1"/>
  <c r="S69" s="1"/>
  <c r="R69" s="1"/>
  <c r="Q69" s="1"/>
  <c r="P69" s="1"/>
  <c r="O69" s="1"/>
  <c r="N69" s="1"/>
  <c r="M69" s="1"/>
  <c r="L69" s="1"/>
  <c r="K69" s="1"/>
  <c r="J69" s="1"/>
  <c r="I69" s="1"/>
  <c r="H69" s="1"/>
  <c r="G69" s="1"/>
  <c r="F69" s="1"/>
  <c r="E69" s="1"/>
  <c r="D69" s="1"/>
  <c r="C69" s="1"/>
  <c r="V68"/>
  <c r="U68"/>
  <c r="B19" i="11" l="1"/>
  <c r="C19" s="1"/>
  <c r="D19" s="1"/>
  <c r="H41"/>
  <c r="B15"/>
  <c r="C15" s="1"/>
  <c r="D15" s="1"/>
  <c r="H21"/>
  <c r="H46"/>
  <c r="B20"/>
  <c r="C20" s="1"/>
  <c r="D20" s="1"/>
  <c r="H26"/>
  <c r="B16"/>
  <c r="C16" s="1"/>
  <c r="D16" s="1"/>
  <c r="H57"/>
  <c r="H53"/>
  <c r="H49"/>
  <c r="H45"/>
  <c r="H37"/>
  <c r="H33"/>
  <c r="H29"/>
  <c r="H25"/>
  <c r="H17"/>
  <c r="H13"/>
  <c r="H9"/>
  <c r="H5"/>
  <c r="H58"/>
  <c r="H54"/>
  <c r="H50"/>
  <c r="H42"/>
  <c r="H38"/>
  <c r="H34"/>
  <c r="H30"/>
  <c r="H22"/>
  <c r="H18"/>
  <c r="H14"/>
  <c r="H10"/>
  <c r="H6"/>
  <c r="B26"/>
  <c r="B21"/>
  <c r="C21" s="1"/>
  <c r="D21" s="1"/>
  <c r="H51"/>
  <c r="B17"/>
  <c r="C17" s="1"/>
  <c r="D17" s="1"/>
  <c r="H31"/>
  <c r="H11"/>
  <c r="H56"/>
  <c r="B22"/>
  <c r="C22" s="1"/>
  <c r="D22" s="1"/>
  <c r="H36"/>
  <c r="B18"/>
  <c r="C18" s="1"/>
  <c r="D18" s="1"/>
  <c r="B14"/>
  <c r="C14" s="1"/>
  <c r="D14" s="1"/>
  <c r="H16"/>
  <c r="H60"/>
  <c r="H52"/>
  <c r="H48"/>
  <c r="H44"/>
  <c r="H40"/>
  <c r="H32"/>
  <c r="H28"/>
  <c r="H24"/>
  <c r="H20"/>
  <c r="H12"/>
  <c r="H8"/>
  <c r="H4"/>
  <c r="H61"/>
  <c r="T68" i="9"/>
  <c r="S68"/>
  <c r="R68"/>
  <c r="Q68"/>
  <c r="P68"/>
  <c r="O68"/>
  <c r="N68"/>
  <c r="M68"/>
  <c r="L68"/>
  <c r="K68"/>
  <c r="J68"/>
  <c r="I68"/>
  <c r="H68"/>
  <c r="G68"/>
  <c r="F68"/>
  <c r="E68"/>
  <c r="D68"/>
  <c r="C68"/>
  <c r="V67"/>
  <c r="U67"/>
  <c r="T67"/>
  <c r="S67"/>
  <c r="R67"/>
  <c r="Q67"/>
  <c r="P67"/>
  <c r="O67"/>
  <c r="N67"/>
  <c r="M67"/>
  <c r="L67"/>
  <c r="K67"/>
  <c r="J67"/>
  <c r="I67"/>
  <c r="H67"/>
  <c r="G67"/>
  <c r="F67"/>
  <c r="B24" i="11" l="1"/>
  <c r="C13"/>
  <c r="D13" s="1"/>
  <c r="E67" i="9"/>
  <c r="D67"/>
  <c r="C67"/>
  <c r="V66"/>
  <c r="U66"/>
  <c r="T66"/>
  <c r="S66"/>
  <c r="R66"/>
  <c r="Q66"/>
  <c r="P66"/>
  <c r="O66"/>
  <c r="N66"/>
  <c r="M66"/>
  <c r="L66"/>
  <c r="K66"/>
  <c r="J66"/>
  <c r="I66"/>
  <c r="H66"/>
  <c r="G66"/>
  <c r="F66"/>
  <c r="E66"/>
  <c r="D66"/>
  <c r="C66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D65"/>
  <c r="C65"/>
  <c r="V64"/>
  <c r="U64"/>
  <c r="T64"/>
  <c r="S64"/>
  <c r="R64"/>
  <c r="Q64"/>
  <c r="P64"/>
  <c r="O64"/>
  <c r="N64"/>
  <c r="M64"/>
  <c r="L64"/>
  <c r="K64"/>
  <c r="J64"/>
  <c r="I64"/>
  <c r="H64"/>
  <c r="G64"/>
  <c r="F64"/>
  <c r="E64"/>
  <c r="D64"/>
  <c r="C64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D63"/>
  <c r="C63"/>
  <c r="V62"/>
  <c r="U62"/>
  <c r="T62"/>
  <c r="S62"/>
  <c r="R62"/>
  <c r="Q62"/>
  <c r="P62"/>
  <c r="O62"/>
  <c r="N62"/>
  <c r="M62"/>
  <c r="L62"/>
  <c r="K62"/>
  <c r="J62"/>
  <c r="I62"/>
  <c r="H62"/>
  <c r="G62"/>
  <c r="F62"/>
  <c r="E62"/>
  <c r="D62"/>
  <c r="C62"/>
  <c r="V61"/>
  <c r="U61"/>
  <c r="T61"/>
  <c r="S61"/>
  <c r="R61"/>
  <c r="Q61"/>
  <c r="P61"/>
  <c r="O61"/>
  <c r="N61"/>
  <c r="M61"/>
  <c r="L61"/>
  <c r="K61"/>
  <c r="J61"/>
  <c r="I61"/>
  <c r="H61"/>
  <c r="G61"/>
  <c r="F61"/>
  <c r="E61"/>
  <c r="D61"/>
  <c r="C61"/>
  <c r="V60"/>
  <c r="U60"/>
  <c r="T60"/>
  <c r="S60"/>
  <c r="R60"/>
  <c r="Q60"/>
  <c r="P60"/>
  <c r="O60"/>
  <c r="N60"/>
  <c r="M60"/>
  <c r="L60"/>
  <c r="K60"/>
  <c r="J60"/>
  <c r="I60"/>
  <c r="H60"/>
  <c r="G60"/>
  <c r="F60"/>
  <c r="E60"/>
  <c r="D60"/>
  <c r="C60"/>
  <c r="V59" s="1"/>
  <c r="U59"/>
  <c r="T59" s="1"/>
  <c r="S59"/>
  <c r="R59" s="1"/>
  <c r="Q59"/>
  <c r="P59" s="1"/>
  <c r="O59"/>
  <c r="N59" s="1"/>
  <c r="M59"/>
  <c r="L59" s="1"/>
  <c r="K59"/>
  <c r="J59" s="1"/>
  <c r="I59"/>
  <c r="H59" s="1"/>
  <c r="G59"/>
  <c r="F59" s="1"/>
  <c r="E59"/>
  <c r="D59" s="1"/>
  <c r="C59"/>
  <c r="V58"/>
  <c r="U58"/>
  <c r="T58"/>
  <c r="S58"/>
  <c r="R58"/>
  <c r="Q58"/>
  <c r="P58"/>
  <c r="O58"/>
  <c r="N58"/>
  <c r="M58"/>
  <c r="L58"/>
  <c r="K58"/>
  <c r="J58"/>
  <c r="I58"/>
  <c r="H58"/>
  <c r="G58"/>
  <c r="F58"/>
  <c r="E58"/>
  <c r="D58"/>
  <c r="C58"/>
  <c r="V57"/>
  <c r="U57"/>
  <c r="T57"/>
  <c r="S57"/>
  <c r="R57"/>
  <c r="Q57"/>
  <c r="P57"/>
  <c r="O57"/>
  <c r="N57"/>
  <c r="M57"/>
  <c r="L57"/>
  <c r="K57"/>
  <c r="J57"/>
  <c r="I57"/>
  <c r="H57"/>
  <c r="G57"/>
  <c r="F57"/>
  <c r="E57"/>
  <c r="D57"/>
  <c r="C57"/>
  <c r="V56"/>
  <c r="U56"/>
  <c r="T56"/>
  <c r="S56"/>
  <c r="R56"/>
  <c r="Q56"/>
  <c r="P56"/>
  <c r="O56"/>
  <c r="N56"/>
  <c r="M56"/>
  <c r="L56"/>
  <c r="K56"/>
  <c r="J56"/>
  <c r="I56"/>
  <c r="H56"/>
  <c r="G56"/>
  <c r="F56"/>
  <c r="E56"/>
  <c r="D56"/>
  <c r="C56"/>
  <c r="V55"/>
  <c r="U55"/>
  <c r="T55"/>
  <c r="S55"/>
  <c r="R55"/>
  <c r="Q55"/>
  <c r="P55"/>
  <c r="O55"/>
  <c r="N55"/>
  <c r="M55"/>
  <c r="L55"/>
  <c r="K55"/>
  <c r="J55"/>
  <c r="I55"/>
  <c r="H55"/>
  <c r="G55"/>
  <c r="F55"/>
  <c r="E55"/>
  <c r="D55"/>
  <c r="C55"/>
  <c r="V53" s="1"/>
  <c r="U53" s="1"/>
  <c r="T53" s="1"/>
  <c r="S53" s="1"/>
  <c r="R53" s="1"/>
  <c r="Q53" s="1"/>
  <c r="P53" s="1"/>
  <c r="O53" s="1"/>
  <c r="N53" s="1"/>
  <c r="M53" s="1"/>
  <c r="L53" s="1"/>
  <c r="K53" s="1"/>
  <c r="J53" s="1"/>
  <c r="I53" s="1"/>
  <c r="H53" s="1"/>
  <c r="G53" s="1"/>
  <c r="F53" s="1"/>
  <c r="E53" s="1"/>
  <c r="D53" s="1"/>
  <c r="C53" s="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D51"/>
  <c r="C51"/>
  <c r="V50"/>
  <c r="U50"/>
  <c r="T50"/>
  <c r="S50"/>
  <c r="R50"/>
  <c r="Q50"/>
  <c r="P50"/>
  <c r="O50"/>
  <c r="N50"/>
  <c r="M50"/>
  <c r="L50"/>
  <c r="K50"/>
  <c r="J50"/>
  <c r="I50"/>
  <c r="H50"/>
  <c r="G50"/>
  <c r="F50"/>
  <c r="E50"/>
  <c r="D50"/>
  <c r="C50"/>
  <c r="V49" s="1"/>
  <c r="U49" s="1"/>
  <c r="T49" s="1"/>
  <c r="S49" s="1"/>
  <c r="R49" s="1"/>
  <c r="Q49" s="1"/>
  <c r="P49" s="1"/>
  <c r="O49" s="1"/>
  <c r="N49" s="1"/>
  <c r="M49" s="1"/>
  <c r="L49" s="1"/>
  <c r="K49" s="1"/>
  <c r="J49" s="1"/>
  <c r="I49" s="1"/>
  <c r="H49" s="1"/>
  <c r="G49" s="1"/>
  <c r="F49" s="1"/>
  <c r="E49" s="1"/>
  <c r="D49" s="1"/>
  <c r="C49" s="1"/>
  <c r="V48" s="1"/>
  <c r="U48" s="1"/>
  <c r="T48" s="1"/>
  <c r="S48" s="1"/>
  <c r="R48" s="1"/>
  <c r="Q48" s="1"/>
  <c r="P48" s="1"/>
  <c r="O48" s="1"/>
  <c r="N48" s="1"/>
  <c r="M48" s="1"/>
  <c r="L48" s="1"/>
  <c r="K48" s="1"/>
  <c r="J48" s="1"/>
  <c r="I48" s="1"/>
  <c r="H48" s="1"/>
  <c r="G48" s="1"/>
  <c r="F48" s="1"/>
  <c r="E48" s="1"/>
  <c r="D48" s="1"/>
  <c r="C48" s="1"/>
  <c r="V47" s="1"/>
  <c r="U47" s="1"/>
  <c r="T47" s="1"/>
  <c r="S47" s="1"/>
  <c r="R47" s="1"/>
  <c r="Q47" s="1"/>
  <c r="P47" s="1"/>
  <c r="O47" s="1"/>
  <c r="N47" s="1"/>
  <c r="M47" s="1"/>
  <c r="L47" s="1"/>
  <c r="K47" s="1"/>
  <c r="J47" s="1"/>
  <c r="I47" s="1"/>
  <c r="H47" s="1"/>
  <c r="G47" s="1"/>
  <c r="F47" s="1"/>
  <c r="E47" s="1"/>
  <c r="D47" s="1"/>
  <c r="C47" s="1"/>
  <c r="V46"/>
  <c r="U46"/>
  <c r="T46"/>
  <c r="S46"/>
  <c r="R46"/>
  <c r="Q46"/>
  <c r="P46"/>
  <c r="O46"/>
  <c r="N46"/>
  <c r="M46"/>
  <c r="L46"/>
  <c r="K46"/>
  <c r="J46"/>
  <c r="I46"/>
  <c r="H46"/>
  <c r="G46"/>
  <c r="F46"/>
  <c r="E46"/>
  <c r="D46"/>
  <c r="C46"/>
  <c r="V45" s="1"/>
  <c r="U45" s="1"/>
  <c r="T45" s="1"/>
  <c r="S45" s="1"/>
  <c r="R45" s="1"/>
  <c r="Q45" s="1"/>
  <c r="P45" s="1"/>
  <c r="O45" s="1"/>
  <c r="N45" s="1"/>
  <c r="M45" s="1"/>
  <c r="L45" s="1"/>
  <c r="K45" s="1"/>
  <c r="J45" s="1"/>
  <c r="I45" s="1"/>
  <c r="H45" s="1"/>
  <c r="G45" s="1"/>
  <c r="F45" s="1"/>
  <c r="E45" s="1"/>
  <c r="D45" s="1"/>
  <c r="C45" s="1"/>
  <c r="V44" s="1"/>
  <c r="U44" s="1"/>
  <c r="T44" s="1"/>
  <c r="S44" s="1"/>
  <c r="R44" s="1"/>
  <c r="Q44" s="1"/>
  <c r="P44" s="1"/>
  <c r="O44" s="1"/>
  <c r="N44" s="1"/>
  <c r="M44" s="1"/>
  <c r="L44" s="1"/>
  <c r="K44" s="1"/>
  <c r="J44" s="1"/>
  <c r="I44" s="1"/>
  <c r="H44" s="1"/>
  <c r="G44" s="1"/>
  <c r="F44" s="1"/>
  <c r="E44" s="1"/>
  <c r="D44" s="1"/>
  <c r="C44" s="1"/>
  <c r="V43" s="1"/>
  <c r="U43" s="1"/>
  <c r="T43" s="1"/>
  <c r="S43" s="1"/>
  <c r="R43" s="1"/>
  <c r="Q43" s="1"/>
  <c r="P43" s="1"/>
  <c r="O43" s="1"/>
  <c r="N43" s="1"/>
  <c r="M43" s="1"/>
  <c r="L43" s="1"/>
  <c r="K43" s="1"/>
  <c r="J43" s="1"/>
  <c r="I43" s="1"/>
  <c r="H43" s="1"/>
  <c r="G43" s="1"/>
  <c r="F43" s="1"/>
  <c r="E43" s="1"/>
  <c r="D43" s="1"/>
  <c r="C43" s="1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D40"/>
  <c r="C40"/>
  <c r="V39"/>
  <c r="U39"/>
  <c r="T39"/>
  <c r="S39"/>
  <c r="R39"/>
  <c r="Q39"/>
  <c r="P39"/>
  <c r="O39"/>
  <c r="N39"/>
  <c r="M39"/>
  <c r="L39"/>
  <c r="K39"/>
  <c r="J39"/>
  <c r="I39"/>
  <c r="H39"/>
  <c r="G39"/>
  <c r="F39"/>
  <c r="E39"/>
  <c r="D39"/>
  <c r="C39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D38"/>
  <c r="C38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D36"/>
  <c r="C36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D35"/>
  <c r="C35"/>
  <c r="V34"/>
  <c r="U34"/>
  <c r="T34"/>
  <c r="S34"/>
  <c r="R34"/>
  <c r="Q34"/>
  <c r="P34"/>
  <c r="O34"/>
  <c r="N34"/>
  <c r="M34"/>
  <c r="L34"/>
  <c r="K34"/>
  <c r="J34"/>
  <c r="I34"/>
  <c r="H34"/>
  <c r="G34"/>
  <c r="F34"/>
  <c r="E34"/>
  <c r="D34"/>
  <c r="C34"/>
  <c r="V31"/>
  <c r="U31"/>
  <c r="T31" s="1"/>
  <c r="S31" s="1"/>
  <c r="R31" s="1"/>
  <c r="Q31" s="1"/>
  <c r="P31" s="1"/>
  <c r="O31" s="1"/>
  <c r="N31" s="1"/>
  <c r="M31" s="1"/>
  <c r="L31" s="1"/>
  <c r="K31" s="1"/>
  <c r="J31" s="1"/>
  <c r="I31" s="1"/>
  <c r="H31" s="1"/>
  <c r="G31" s="1"/>
  <c r="F31" s="1"/>
  <c r="E31" s="1"/>
  <c r="D31" s="1"/>
  <c r="C31" s="1"/>
  <c r="B31" s="1"/>
  <c r="V30"/>
  <c r="U30"/>
  <c r="T30"/>
  <c r="S30"/>
  <c r="R30"/>
  <c r="Q30"/>
  <c r="P30"/>
  <c r="O30"/>
  <c r="N30"/>
  <c r="M30"/>
  <c r="L30"/>
  <c r="K30"/>
  <c r="J30"/>
  <c r="I30"/>
  <c r="H30"/>
  <c r="G30"/>
  <c r="F30"/>
  <c r="E30"/>
  <c r="D30"/>
  <c r="C30"/>
  <c r="B30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D29"/>
  <c r="C29" l="1"/>
  <c r="B29"/>
  <c r="V28" s="1"/>
  <c r="U28"/>
  <c r="T28"/>
  <c r="S28"/>
  <c r="R28" s="1"/>
  <c r="Q28"/>
  <c r="P28"/>
  <c r="O28"/>
  <c r="N28" s="1"/>
  <c r="M28"/>
  <c r="L28"/>
  <c r="K28"/>
  <c r="J28" s="1"/>
  <c r="I28"/>
  <c r="H28"/>
  <c r="G28"/>
  <c r="F28" s="1"/>
  <c r="E28"/>
  <c r="D28"/>
  <c r="C28"/>
  <c r="B28" s="1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D27"/>
  <c r="C27"/>
  <c r="B27"/>
  <c r="V26"/>
  <c r="U26"/>
  <c r="T26"/>
  <c r="S26"/>
  <c r="R26"/>
  <c r="Q26"/>
  <c r="P26"/>
  <c r="O26"/>
  <c r="N26"/>
  <c r="M26"/>
  <c r="L26"/>
  <c r="K26"/>
  <c r="J26"/>
  <c r="I26"/>
  <c r="H26"/>
  <c r="G26"/>
  <c r="F26"/>
  <c r="E26"/>
  <c r="D26"/>
  <c r="C26"/>
  <c r="B26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D25"/>
  <c r="C25"/>
  <c r="B25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D24"/>
  <c r="C24"/>
  <c r="B24"/>
  <c r="V23"/>
  <c r="U23" s="1"/>
  <c r="T23"/>
  <c r="S23" s="1"/>
  <c r="R23"/>
  <c r="Q23" s="1"/>
  <c r="P23"/>
  <c r="O23" s="1"/>
  <c r="N23"/>
  <c r="M23" s="1"/>
  <c r="L23"/>
  <c r="K23" s="1"/>
  <c r="J23"/>
  <c r="I23" s="1"/>
  <c r="H23"/>
  <c r="G23" s="1"/>
  <c r="F23"/>
  <c r="E23" s="1"/>
  <c r="D23"/>
  <c r="C23" s="1"/>
  <c r="B23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D22"/>
  <c r="C22"/>
  <c r="B22"/>
  <c r="V21"/>
  <c r="U21"/>
  <c r="T21"/>
  <c r="S21"/>
  <c r="R21"/>
  <c r="Q21"/>
  <c r="P21"/>
  <c r="O21"/>
  <c r="N21"/>
  <c r="M21"/>
  <c r="L21"/>
  <c r="K21"/>
  <c r="J21"/>
  <c r="I21"/>
  <c r="H21"/>
  <c r="G21"/>
  <c r="F21"/>
  <c r="E21"/>
  <c r="D21"/>
  <c r="C21"/>
  <c r="B21"/>
  <c r="AG74" i="7"/>
  <c r="AG77" s="1"/>
  <c r="AF74"/>
  <c r="AF77" s="1"/>
  <c r="AE74"/>
  <c r="AE77" s="1"/>
  <c r="AD74"/>
  <c r="AD77" s="1"/>
  <c r="AC74"/>
  <c r="AC77" s="1"/>
  <c r="AB74"/>
  <c r="AB77" s="1"/>
  <c r="AA74"/>
  <c r="AA77" s="1"/>
  <c r="Z74"/>
  <c r="Z77" s="1"/>
  <c r="Y74"/>
  <c r="Y77" s="1"/>
  <c r="X74"/>
  <c r="X77" s="1"/>
  <c r="W74"/>
  <c r="W77" s="1"/>
  <c r="V74"/>
  <c r="V77" s="1"/>
  <c r="U74"/>
  <c r="U77" s="1"/>
  <c r="T74"/>
  <c r="T77" s="1"/>
  <c r="S74"/>
  <c r="S77" s="1"/>
  <c r="R74"/>
  <c r="R77" s="1"/>
  <c r="Q74"/>
  <c r="Q77" s="1"/>
  <c r="P74"/>
  <c r="P77" s="1"/>
  <c r="O74"/>
  <c r="O77" s="1"/>
  <c r="N74"/>
  <c r="N77" s="1"/>
  <c r="M74"/>
  <c r="M77" s="1"/>
  <c r="L74"/>
  <c r="L77" s="1"/>
  <c r="K74"/>
  <c r="K77" s="1"/>
  <c r="J74"/>
  <c r="J77" s="1"/>
  <c r="I74"/>
  <c r="I77" s="1"/>
  <c r="H74"/>
  <c r="H77" s="1"/>
  <c r="G74"/>
  <c r="G77" s="1"/>
  <c r="F74"/>
  <c r="F77" s="1"/>
  <c r="E74"/>
  <c r="E77" s="1"/>
  <c r="D74"/>
  <c r="D77" s="1"/>
  <c r="C74"/>
  <c r="C77" s="1"/>
  <c r="AG76" s="1"/>
  <c r="AF76" s="1"/>
  <c r="AE76" s="1"/>
  <c r="AD76" s="1"/>
  <c r="AC76" s="1"/>
  <c r="AB76" s="1"/>
  <c r="AA76" s="1"/>
  <c r="Z76" s="1"/>
  <c r="Y76" s="1"/>
  <c r="X76" s="1"/>
  <c r="W76" s="1"/>
  <c r="V76" s="1"/>
  <c r="U76" s="1"/>
  <c r="T76" s="1"/>
  <c r="S76" s="1"/>
  <c r="R76" s="1"/>
  <c r="Q76" s="1"/>
  <c r="P76" s="1"/>
  <c r="O76" s="1"/>
  <c r="N76" s="1"/>
  <c r="M76" s="1"/>
  <c r="L76" s="1"/>
  <c r="K76" s="1"/>
  <c r="J76" s="1"/>
  <c r="I76" s="1"/>
  <c r="H76" s="1"/>
  <c r="G76" s="1"/>
  <c r="F76" s="1"/>
  <c r="E76" s="1"/>
  <c r="D76" s="1"/>
  <c r="C76" s="1"/>
  <c r="AG73"/>
  <c r="AF73"/>
  <c r="AE73"/>
  <c r="AD73"/>
  <c r="AC73"/>
  <c r="AB73"/>
  <c r="AA73"/>
  <c r="Z73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D73"/>
  <c r="C73"/>
  <c r="AG74" i="3"/>
  <c r="AF74"/>
  <c r="AE74"/>
  <c r="AD74"/>
  <c r="AC74"/>
  <c r="AB74"/>
  <c r="AA74"/>
  <c r="Z74"/>
  <c r="Y74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D74"/>
  <c r="C74"/>
  <c r="AG73"/>
  <c r="AF73"/>
  <c r="AE73"/>
  <c r="AD73"/>
  <c r="AC73"/>
  <c r="AB73"/>
  <c r="AA73"/>
  <c r="Z73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D73"/>
  <c r="C73"/>
  <c r="E76" l="1"/>
  <c r="G76"/>
  <c r="I76"/>
  <c r="K76"/>
  <c r="M76"/>
  <c r="O76"/>
  <c r="Q76"/>
  <c r="S76"/>
  <c r="U76"/>
  <c r="W76"/>
  <c r="Y76"/>
  <c r="AA76"/>
  <c r="AC76"/>
  <c r="AE76"/>
  <c r="AG76"/>
  <c r="D76"/>
  <c r="F76"/>
  <c r="H76"/>
  <c r="J76"/>
  <c r="L76"/>
  <c r="N76"/>
  <c r="P76"/>
  <c r="R76"/>
  <c r="T76"/>
  <c r="V76"/>
  <c r="X76"/>
  <c r="Z76"/>
  <c r="AB76"/>
  <c r="AD76"/>
  <c r="AF76"/>
  <c r="G34" i="1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4"/>
  <c r="N3" s="1"/>
  <c r="G3"/>
  <c r="G2"/>
</calcChain>
</file>

<file path=xl/sharedStrings.xml><?xml version="1.0" encoding="utf-8"?>
<sst xmlns="http://schemas.openxmlformats.org/spreadsheetml/2006/main" count="1423" uniqueCount="462">
  <si>
    <t>Indicator Name</t>
  </si>
  <si>
    <t>Indicator Code</t>
  </si>
  <si>
    <t>Year</t>
  </si>
  <si>
    <t>YearCode</t>
  </si>
  <si>
    <t>Latin America &amp; Caribbean (all income levels)</t>
  </si>
  <si>
    <t>World</t>
  </si>
  <si>
    <t>Exports of goods and services (BoP, current US$)</t>
  </si>
  <si>
    <t>BX.GSR.GNFS.CD</t>
  </si>
  <si>
    <t>América Latina e Caribe</t>
  </si>
  <si>
    <t>1979</t>
  </si>
  <si>
    <t>YR1979</t>
  </si>
  <si>
    <t>1980</t>
  </si>
  <si>
    <t>YR1980</t>
  </si>
  <si>
    <t>1981</t>
  </si>
  <si>
    <t>YR1981</t>
  </si>
  <si>
    <t>1982</t>
  </si>
  <si>
    <t>YR1982</t>
  </si>
  <si>
    <t>1983</t>
  </si>
  <si>
    <t>YR1983</t>
  </si>
  <si>
    <t>1984</t>
  </si>
  <si>
    <t>YR1984</t>
  </si>
  <si>
    <t>1985</t>
  </si>
  <si>
    <t>YR1985</t>
  </si>
  <si>
    <t>1986</t>
  </si>
  <si>
    <t>YR1986</t>
  </si>
  <si>
    <t>1987</t>
  </si>
  <si>
    <t>YR1987</t>
  </si>
  <si>
    <t>1988</t>
  </si>
  <si>
    <t>YR1988</t>
  </si>
  <si>
    <t>1989</t>
  </si>
  <si>
    <t>YR1989</t>
  </si>
  <si>
    <t>1990</t>
  </si>
  <si>
    <t>YR1990</t>
  </si>
  <si>
    <t>1991</t>
  </si>
  <si>
    <t>YR1991</t>
  </si>
  <si>
    <t>1992</t>
  </si>
  <si>
    <t>YR1992</t>
  </si>
  <si>
    <t>1993</t>
  </si>
  <si>
    <t>YR1993</t>
  </si>
  <si>
    <t>1994</t>
  </si>
  <si>
    <t>YR1994</t>
  </si>
  <si>
    <t>1995</t>
  </si>
  <si>
    <t>YR1995</t>
  </si>
  <si>
    <t>1996</t>
  </si>
  <si>
    <t>YR1996</t>
  </si>
  <si>
    <t>1997</t>
  </si>
  <si>
    <t>YR1997</t>
  </si>
  <si>
    <t>1998</t>
  </si>
  <si>
    <t>YR1998</t>
  </si>
  <si>
    <t>1999</t>
  </si>
  <si>
    <t>YR1999</t>
  </si>
  <si>
    <t>2000</t>
  </si>
  <si>
    <t>YR2000</t>
  </si>
  <si>
    <t>2001</t>
  </si>
  <si>
    <t>YR2001</t>
  </si>
  <si>
    <t>2002</t>
  </si>
  <si>
    <t>YR2002</t>
  </si>
  <si>
    <t>2003</t>
  </si>
  <si>
    <t>YR2003</t>
  </si>
  <si>
    <t>2004</t>
  </si>
  <si>
    <t>YR2004</t>
  </si>
  <si>
    <t>2005</t>
  </si>
  <si>
    <t>YR2005</t>
  </si>
  <si>
    <t>2006</t>
  </si>
  <si>
    <t>YR2006</t>
  </si>
  <si>
    <t>2007</t>
  </si>
  <si>
    <t>YR2007</t>
  </si>
  <si>
    <t>2008</t>
  </si>
  <si>
    <t>YR2008</t>
  </si>
  <si>
    <t>2009</t>
  </si>
  <si>
    <t>YR2009</t>
  </si>
  <si>
    <t>2010</t>
  </si>
  <si>
    <t>YR2010</t>
  </si>
  <si>
    <t>2011</t>
  </si>
  <si>
    <t>YR2011</t>
  </si>
  <si>
    <r>
      <t xml:space="preserve">2.2    SECTOR EXTERNO / </t>
    </r>
    <r>
      <rPr>
        <i/>
        <sz val="10"/>
        <color indexed="8"/>
        <rFont val="Times New Roman"/>
        <family val="1"/>
      </rPr>
      <t>EXTERNAL SECTOR</t>
    </r>
  </si>
  <si>
    <r>
      <t xml:space="preserve">2.2.1 BALANZA DE PAGOS / </t>
    </r>
    <r>
      <rPr>
        <i/>
        <sz val="10"/>
        <color indexed="8"/>
        <rFont val="Times New Roman"/>
        <family val="1"/>
      </rPr>
      <t>BALANCE OF PAYMENTS</t>
    </r>
  </si>
  <si>
    <t>2.2.1.1 AMÉRICA LATINA Y EL CARIBE</t>
  </si>
  <si>
    <t xml:space="preserve">              LATIN AMERICA AND THE CARIBBEAN</t>
  </si>
  <si>
    <r>
      <t xml:space="preserve">              (Millones de dólares / </t>
    </r>
    <r>
      <rPr>
        <i/>
        <sz val="10"/>
        <color indexed="8"/>
        <rFont val="Times New Roman"/>
        <family val="1"/>
      </rPr>
      <t>Millions of dollars</t>
    </r>
    <r>
      <rPr>
        <sz val="10"/>
        <color indexed="8"/>
        <rFont val="Times New Roman"/>
        <family val="1"/>
      </rPr>
      <t>)</t>
    </r>
  </si>
  <si>
    <t xml:space="preserve"> </t>
  </si>
  <si>
    <t>a/</t>
  </si>
  <si>
    <t xml:space="preserve">I.                                                </t>
  </si>
  <si>
    <t xml:space="preserve">BALANCE EN CUENTA CORRIENTE                       </t>
  </si>
  <si>
    <t xml:space="preserve">BALANCE ON CURRENT ACCOUNT                        </t>
  </si>
  <si>
    <t xml:space="preserve">                                                  </t>
  </si>
  <si>
    <t xml:space="preserve">Exportaciones de bienes FOB                       </t>
  </si>
  <si>
    <t xml:space="preserve">Exports of goods, f.o.b.                          </t>
  </si>
  <si>
    <t xml:space="preserve">Importaciones de bienes FOB                       </t>
  </si>
  <si>
    <t xml:space="preserve">Imports of goods, f.o.b.                          </t>
  </si>
  <si>
    <t xml:space="preserve">Balance de bienes                                 </t>
  </si>
  <si>
    <t xml:space="preserve">Balance on goods                                  </t>
  </si>
  <si>
    <t xml:space="preserve">Servicios (crédito)                               </t>
  </si>
  <si>
    <t xml:space="preserve">Services: credit                                  </t>
  </si>
  <si>
    <t xml:space="preserve">  Transportes                                     </t>
  </si>
  <si>
    <t xml:space="preserve">  Transportation                                  </t>
  </si>
  <si>
    <t xml:space="preserve">  Viajes                                          </t>
  </si>
  <si>
    <t xml:space="preserve">  Travel                                          </t>
  </si>
  <si>
    <t xml:space="preserve">  Otros servicios                                 </t>
  </si>
  <si>
    <t xml:space="preserve">  Other services                                  </t>
  </si>
  <si>
    <t xml:space="preserve">Servicios (débito)                                </t>
  </si>
  <si>
    <t xml:space="preserve">Services: debit                                   </t>
  </si>
  <si>
    <t xml:space="preserve">Balance de bienes y servicios                     </t>
  </si>
  <si>
    <t xml:space="preserve">Balance on goods and services                     </t>
  </si>
  <si>
    <t xml:space="preserve">Renta (crédito)                                   </t>
  </si>
  <si>
    <t xml:space="preserve">Income: credit                                    </t>
  </si>
  <si>
    <t xml:space="preserve">  Remuneración de empleados                       </t>
  </si>
  <si>
    <t xml:space="preserve">  Employees compensation                          </t>
  </si>
  <si>
    <t xml:space="preserve">  Renta de la inversión                           </t>
  </si>
  <si>
    <t xml:space="preserve">  Investment income                               </t>
  </si>
  <si>
    <t xml:space="preserve">    Directa (utilidades y dividendos)             </t>
  </si>
  <si>
    <t xml:space="preserve">    Direct investment income                      </t>
  </si>
  <si>
    <t xml:space="preserve">    De cartera                                    </t>
  </si>
  <si>
    <t xml:space="preserve">    Portfolio investment income                   </t>
  </si>
  <si>
    <t xml:space="preserve">    Otra inversión (intereses recibidos)          </t>
  </si>
  <si>
    <t xml:space="preserve">    Other investment income                       </t>
  </si>
  <si>
    <t xml:space="preserve">Renta (débito)                                    </t>
  </si>
  <si>
    <t xml:space="preserve">Income: debit                                     </t>
  </si>
  <si>
    <t xml:space="preserve">    Otra inversión (intereses pagados)            </t>
  </si>
  <si>
    <t xml:space="preserve">Balance de renta                                  </t>
  </si>
  <si>
    <t xml:space="preserve">Balance on income                                 </t>
  </si>
  <si>
    <t xml:space="preserve">Transferencias corrientes (crédito)               </t>
  </si>
  <si>
    <t xml:space="preserve">Current transfers: credit                         </t>
  </si>
  <si>
    <t xml:space="preserve">Transferencias corrientes (débito)                </t>
  </si>
  <si>
    <t xml:space="preserve">Current transfers: debit                          </t>
  </si>
  <si>
    <t xml:space="preserve">Balance de transferencias                         </t>
  </si>
  <si>
    <t xml:space="preserve">Balance on transfers                              </t>
  </si>
  <si>
    <t xml:space="preserve">II.                                               </t>
  </si>
  <si>
    <t xml:space="preserve"> BALANCE EN CUENTA DE CAPITAL              </t>
  </si>
  <si>
    <t xml:space="preserve">BALANCE ON CAPITAL ACCOUNT                  </t>
  </si>
  <si>
    <t xml:space="preserve">III.                                              </t>
  </si>
  <si>
    <t xml:space="preserve"> BALANCE EN CUENTA FINANCIERA             </t>
  </si>
  <si>
    <t xml:space="preserve">BALANCE ON FINANCIAL ACCOUNT                    </t>
  </si>
  <si>
    <t xml:space="preserve">Inversión directa en el extranjero                </t>
  </si>
  <si>
    <t xml:space="preserve">Direct investment abroad                          </t>
  </si>
  <si>
    <t xml:space="preserve">Inversión directa en la economía declarante       </t>
  </si>
  <si>
    <t xml:space="preserve">Direct investment in reporting economy            </t>
  </si>
  <si>
    <t xml:space="preserve">Activos de inversión de cartera                   </t>
  </si>
  <si>
    <t xml:space="preserve">Portfolio investment assets                       </t>
  </si>
  <si>
    <t xml:space="preserve">  Títulos de participación en el capital          </t>
  </si>
  <si>
    <t xml:space="preserve">  Equity securities                               </t>
  </si>
  <si>
    <t xml:space="preserve">  Títulos de deuda                                </t>
  </si>
  <si>
    <t xml:space="preserve">  Debt securities                                 </t>
  </si>
  <si>
    <t xml:space="preserve">Pasivos de inversión de cartera                   </t>
  </si>
  <si>
    <t xml:space="preserve">Portfolio investment liabilities                  </t>
  </si>
  <si>
    <t xml:space="preserve">Activos de otra inversión                         </t>
  </si>
  <si>
    <t xml:space="preserve">Other investment assets                           </t>
  </si>
  <si>
    <t xml:space="preserve">  Autoridades monetarias                          </t>
  </si>
  <si>
    <t xml:space="preserve">  Monetary authorities                            </t>
  </si>
  <si>
    <t xml:space="preserve">  Gobierno general                                </t>
  </si>
  <si>
    <t xml:space="preserve">  General government                              </t>
  </si>
  <si>
    <t xml:space="preserve">  Bancos                                          </t>
  </si>
  <si>
    <t xml:space="preserve">  Banks                                           </t>
  </si>
  <si>
    <t xml:space="preserve">  Otros sectores                                  </t>
  </si>
  <si>
    <t xml:space="preserve">  Other sectors                                   </t>
  </si>
  <si>
    <t xml:space="preserve">Pasivos de otra inversión                         </t>
  </si>
  <si>
    <t xml:space="preserve">Other investment liabilities                      </t>
  </si>
  <si>
    <t xml:space="preserve">IV.                                               </t>
  </si>
  <si>
    <t xml:space="preserve">ERRORES Y OMISIONES                               </t>
  </si>
  <si>
    <t xml:space="preserve">ERRORS AND OMISSIONS                              </t>
  </si>
  <si>
    <t xml:space="preserve">V.                                                </t>
  </si>
  <si>
    <t xml:space="preserve">BALANCE GLOBAL                                    </t>
  </si>
  <si>
    <t xml:space="preserve">GLOBAL BALANCE                                    </t>
  </si>
  <si>
    <t xml:space="preserve">VI.                                               </t>
  </si>
  <si>
    <t xml:space="preserve">RESERVAS Y PARTIDAS CONEXAS                       </t>
  </si>
  <si>
    <t xml:space="preserve">RESERVES AND RELATED ITEMS                        </t>
  </si>
  <si>
    <t xml:space="preserve">Activos de reserva                                </t>
  </si>
  <si>
    <t xml:space="preserve">Reserve assets                                    </t>
  </si>
  <si>
    <t xml:space="preserve">F.M.I. (uso del crédito y préstamos)              </t>
  </si>
  <si>
    <t xml:space="preserve">Use of IMF credit and loans                       </t>
  </si>
  <si>
    <t xml:space="preserve">Financiamiento excepcional                        </t>
  </si>
  <si>
    <t xml:space="preserve">Exceptional financing                             </t>
  </si>
  <si>
    <r>
      <t>a/ No incluye Cuba.</t>
    </r>
    <r>
      <rPr>
        <sz val="9"/>
        <rFont val="Calibri"/>
        <family val="2"/>
      </rPr>
      <t/>
    </r>
  </si>
  <si>
    <t>a/ Does not include Cuba.</t>
  </si>
  <si>
    <t>balanço de rendas</t>
  </si>
  <si>
    <t>exportações (bens e serviços)</t>
  </si>
  <si>
    <t>2.2.4.2 AMÉRICA LATINA Y EL CARIBE: INGRESO NETO DE CAPITALES Y TRANSFERENCIA DE RECURSOS  1980 - 2010 a/</t>
  </si>
  <si>
    <t xml:space="preserve">              LATIN AMERICA AND THE CARIBBEAN: NET CAPITAL INFLOW AND RESOURCE TRANSFERS, 1980 - 2010 a/</t>
  </si>
  <si>
    <r>
      <t xml:space="preserve">              (Miles de Millones de dólares / </t>
    </r>
    <r>
      <rPr>
        <i/>
        <sz val="10"/>
        <rFont val="Times New Roman"/>
        <family val="1"/>
      </rPr>
      <t>Billions of dollars</t>
    </r>
    <r>
      <rPr>
        <sz val="10"/>
        <rFont val="Times New Roman"/>
        <family val="1"/>
      </rPr>
      <t>)</t>
    </r>
  </si>
  <si>
    <r>
      <t> </t>
    </r>
    <r>
      <rPr>
        <sz val="10"/>
        <rFont val="Times New Roman"/>
        <family val="1"/>
      </rPr>
      <t> </t>
    </r>
  </si>
  <si>
    <r>
      <t> </t>
    </r>
    <r>
      <rPr>
        <i/>
        <sz val="10"/>
        <rFont val="Times New Roman"/>
        <family val="1"/>
      </rPr>
      <t> </t>
    </r>
  </si>
  <si>
    <t>(1) Ingreso neto de capitales autónomos</t>
  </si>
  <si>
    <t>(2) Ingreso neto de capitales no autónomos/(2)</t>
  </si>
  <si>
    <t>(3) Ingreso neto total de capitales = (1) (2)</t>
  </si>
  <si>
    <t>(4) Balance de renta</t>
  </si>
  <si>
    <t>(5) Transferencia neta de recursos = (3) (4)</t>
  </si>
  <si>
    <t>(6) Exportaciones de bienes y servicios</t>
  </si>
  <si>
    <t xml:space="preserve">(7) Transferencia de recursos como porcentaje </t>
  </si>
  <si>
    <t>Años</t>
  </si>
  <si>
    <t>de las exportaciones de bienes y servicios = (5)/(6)</t>
  </si>
  <si>
    <t xml:space="preserve"> Net inflows of non-autonomous capital </t>
  </si>
  <si>
    <t xml:space="preserve">(4) Income balance </t>
  </si>
  <si>
    <t xml:space="preserve">(5) Net resource transfers = (3) (4) </t>
  </si>
  <si>
    <t xml:space="preserve">(6) Exports of goods and services </t>
  </si>
  <si>
    <t xml:space="preserve">(7) Resource transfers as a percentage </t>
  </si>
  <si>
    <t>Years</t>
  </si>
  <si>
    <t xml:space="preserve">of exports of goods and services = (5)(6) </t>
  </si>
  <si>
    <t>a/ No incluye: Cuba.</t>
  </si>
  <si>
    <t>a/ Does not include: Cuba.</t>
  </si>
  <si>
    <t>Razão RLEE/X</t>
  </si>
  <si>
    <t>Razão DTC/X</t>
  </si>
  <si>
    <t>Argentina</t>
  </si>
  <si>
    <t>Brazil</t>
  </si>
  <si>
    <t>Razão DCP/U</t>
  </si>
  <si>
    <r>
      <t xml:space="preserve">2.1    CUENTAS NACIONALES / </t>
    </r>
    <r>
      <rPr>
        <i/>
        <sz val="10"/>
        <rFont val="Times New Roman"/>
        <family val="1"/>
      </rPr>
      <t>NATIONAL ACCOUNTS</t>
    </r>
  </si>
  <si>
    <r>
      <t xml:space="preserve">2.1.1 CUENTAS NACIONALES DE AMÉRICA LATINA Y EL CARIBE, EN DÓLARES / </t>
    </r>
    <r>
      <rPr>
        <i/>
        <sz val="10"/>
        <rFont val="Times New Roman"/>
        <family val="1"/>
      </rPr>
      <t>NATIONAL ACCOUNTS OF LATIN AMERICA AND THE CARIBBEAN, IN DOLLARS</t>
    </r>
  </si>
  <si>
    <t>2.1.1.48 AMÉRICA LATINA: PRODUCTO INTERNO BRUTO POR TIPO DE GASTO, A PRECIOS CORRIENTES DE MERCADO</t>
  </si>
  <si>
    <t xml:space="preserve">                LATIN AMERICA: GROSS DOMESTIC PRODUCT, BY TYPE OF EXPENDITURE, AT CURRENT MARKET PRICES</t>
  </si>
  <si>
    <r>
      <t xml:space="preserve">                (Millones de dólares / </t>
    </r>
    <r>
      <rPr>
        <i/>
        <sz val="10"/>
        <rFont val="Times New Roman"/>
        <family val="1"/>
      </rPr>
      <t>Millions of dollars</t>
    </r>
    <r>
      <rPr>
        <sz val="10"/>
        <rFont val="Times New Roman"/>
        <family val="1"/>
      </rPr>
      <t>)</t>
    </r>
  </si>
  <si>
    <t xml:space="preserve">Rubro </t>
  </si>
  <si>
    <t xml:space="preserve">Item </t>
  </si>
  <si>
    <t xml:space="preserve">   Gasto de consumo final del gobierno general </t>
  </si>
  <si>
    <t xml:space="preserve">   Government final consumption expenditure </t>
  </si>
  <si>
    <t xml:space="preserve">   Gasto de consumo final privado </t>
  </si>
  <si>
    <t xml:space="preserve">   Private final consumption expenditure </t>
  </si>
  <si>
    <t xml:space="preserve">   Formación bruta de capital fijo </t>
  </si>
  <si>
    <t xml:space="preserve">   Gross fixed capital formation </t>
  </si>
  <si>
    <t xml:space="preserve">   Variación de existencias </t>
  </si>
  <si>
    <t xml:space="preserve">   Changes in inventories </t>
  </si>
  <si>
    <t xml:space="preserve">Exportaciones de bienes y servicios </t>
  </si>
  <si>
    <t xml:space="preserve">Exports of goods and services </t>
  </si>
  <si>
    <t xml:space="preserve">Importaciones de bienes y servicios </t>
  </si>
  <si>
    <t xml:space="preserve">Imports of goods and services </t>
  </si>
  <si>
    <t xml:space="preserve">Discrepancia estadística </t>
  </si>
  <si>
    <t xml:space="preserve">Statistical discrepancy </t>
  </si>
  <si>
    <t xml:space="preserve">Producto interno bruto por objeto del gasto </t>
  </si>
  <si>
    <t xml:space="preserve">Gross domestic product by expenditure </t>
  </si>
  <si>
    <t>VE ajustado</t>
  </si>
  <si>
    <t>C+G+FBKF+VE+X = D.A.</t>
  </si>
  <si>
    <t>M+Y = O.A.</t>
  </si>
  <si>
    <t>G/DA</t>
  </si>
  <si>
    <t>C/DA</t>
  </si>
  <si>
    <t>FBKF/DA</t>
  </si>
  <si>
    <t>VE/DA</t>
  </si>
  <si>
    <t>X/DA</t>
  </si>
  <si>
    <t>M/O.A</t>
  </si>
  <si>
    <t>Y/O.A</t>
  </si>
  <si>
    <t>Taxas de crescimento</t>
  </si>
  <si>
    <t>G</t>
  </si>
  <si>
    <t>C</t>
  </si>
  <si>
    <t>FBKF</t>
  </si>
  <si>
    <t>VE</t>
  </si>
  <si>
    <t>X</t>
  </si>
  <si>
    <t>M</t>
  </si>
  <si>
    <t>Y</t>
  </si>
  <si>
    <t>Valores a preços do período anterior</t>
  </si>
  <si>
    <t>G+C+FBKF+VE+X</t>
  </si>
  <si>
    <t>Y+M</t>
  </si>
  <si>
    <t>Contribuições</t>
  </si>
  <si>
    <t>Exportações (X)</t>
  </si>
  <si>
    <t>Demanda doméstica (G+C+FBKF+VE)</t>
  </si>
  <si>
    <t>Setor Externo (X-M)</t>
  </si>
  <si>
    <t>PIB</t>
  </si>
  <si>
    <t>M/Oferta</t>
  </si>
  <si>
    <t>X/Demanda</t>
  </si>
  <si>
    <t>M-X</t>
  </si>
  <si>
    <t>M-X/X</t>
  </si>
  <si>
    <t>FBKF/Y+M</t>
  </si>
  <si>
    <t>FBKF/Y</t>
  </si>
  <si>
    <t>2.1.1.36 AMÉRICA LATINA: PRODUCTO INTERNO BRUTO POR TIPO DE GASTO, A PRECIOS CONSTANTES DE MERCADO</t>
  </si>
  <si>
    <t xml:space="preserve">                LATIN AMERICA: GROSS DOMESTIC PRODUCT, BY TYPE OF EXPENDITURE, AT CONSTANT MARKET PRICES</t>
  </si>
  <si>
    <r>
      <t xml:space="preserve">                (Millones de dólares a precios constantes de 2005 / </t>
    </r>
    <r>
      <rPr>
        <i/>
        <sz val="10"/>
        <rFont val="Times New Roman"/>
        <family val="1"/>
      </rPr>
      <t>Millions of dollars at constant 2005 prices</t>
    </r>
    <r>
      <rPr>
        <sz val="10"/>
        <rFont val="Times New Roman"/>
        <family val="1"/>
      </rPr>
      <t>)</t>
    </r>
  </si>
  <si>
    <r>
      <t>Item</t>
    </r>
    <r>
      <rPr>
        <sz val="10"/>
        <color indexed="8"/>
        <rFont val="Times New Roman"/>
        <family val="1"/>
      </rPr>
      <t xml:space="preserve"> </t>
    </r>
  </si>
  <si>
    <t>correlação (1990-2000)</t>
  </si>
  <si>
    <t>correlação (2000-2010)</t>
  </si>
  <si>
    <r>
      <t xml:space="preserve">2.2    SECTOR EXTERNO / </t>
    </r>
    <r>
      <rPr>
        <b/>
        <i/>
        <sz val="10"/>
        <rFont val="Times New Roman"/>
        <family val="1"/>
      </rPr>
      <t>EXTERNAL SECTOR</t>
    </r>
  </si>
  <si>
    <r>
      <t xml:space="preserve">2.2.4 FINANCIAMIENTO Y DEUDA EXTERNA / </t>
    </r>
    <r>
      <rPr>
        <b/>
        <i/>
        <sz val="10"/>
        <rFont val="Times New Roman"/>
        <family val="1"/>
      </rPr>
      <t>FINANCING AND EXTERNAL DEBT</t>
    </r>
  </si>
  <si>
    <t xml:space="preserve">Net inflows of autonomous capital </t>
  </si>
  <si>
    <t xml:space="preserve">Total net inflows of capital </t>
  </si>
  <si>
    <t>2005-2010</t>
  </si>
  <si>
    <t>1991-2001</t>
  </si>
  <si>
    <t>América Latina</t>
  </si>
  <si>
    <t>AL</t>
  </si>
  <si>
    <t>1954-1958</t>
  </si>
  <si>
    <t>1959-1963</t>
  </si>
  <si>
    <t>1964-1968</t>
  </si>
  <si>
    <t>1969-1973</t>
  </si>
  <si>
    <t>1974-1978</t>
  </si>
  <si>
    <t>1979-1983</t>
  </si>
  <si>
    <t>1984-1988</t>
  </si>
  <si>
    <t>1989-1993</t>
  </si>
  <si>
    <t>1994-1998</t>
  </si>
  <si>
    <t>1999-2003</t>
  </si>
  <si>
    <t>2004-2008</t>
  </si>
  <si>
    <t>PX</t>
  </si>
  <si>
    <t>PM</t>
  </si>
  <si>
    <t>QX</t>
  </si>
  <si>
    <t>QM</t>
  </si>
  <si>
    <t>PX/PM</t>
  </si>
  <si>
    <t>1992-2000</t>
  </si>
  <si>
    <t>2000-2003</t>
  </si>
  <si>
    <t>2001-2002</t>
  </si>
  <si>
    <t>2003-2011</t>
  </si>
  <si>
    <t>2002-2003</t>
  </si>
  <si>
    <t>2003-2004</t>
  </si>
  <si>
    <t>2003-2006</t>
  </si>
  <si>
    <t>2004-2005</t>
  </si>
  <si>
    <t>2006-2008</t>
  </si>
  <si>
    <t>2005-2006</t>
  </si>
  <si>
    <t>2008-2009</t>
  </si>
  <si>
    <t>2006-2007</t>
  </si>
  <si>
    <t>2009-2011</t>
  </si>
  <si>
    <t>2007-2008</t>
  </si>
  <si>
    <t>2009-2010</t>
  </si>
  <si>
    <t>2010-2011</t>
  </si>
  <si>
    <t>PX-PM</t>
  </si>
  <si>
    <t>QM-QX</t>
  </si>
  <si>
    <t>2005-2008</t>
  </si>
  <si>
    <t>2003-2008</t>
  </si>
  <si>
    <t>FBKF/PIB</t>
  </si>
  <si>
    <t>M/PIB</t>
  </si>
  <si>
    <t>correlações entre os coeficientes</t>
  </si>
  <si>
    <t>1950-1960</t>
  </si>
  <si>
    <t>1960-1970</t>
  </si>
  <si>
    <t>1970-1980</t>
  </si>
  <si>
    <t>1980-1990</t>
  </si>
  <si>
    <t>1990-2000</t>
  </si>
  <si>
    <t>2000-2010</t>
  </si>
  <si>
    <t>Influxo líquido de capitais autônomos</t>
  </si>
  <si>
    <t>Influxo líquido de capitais não autônomos</t>
  </si>
  <si>
    <t>Influxo líquido total de capitais</t>
  </si>
  <si>
    <t>Taxa de investimento (FBKF/Y)</t>
  </si>
  <si>
    <t>Coeficiente de importação (M/Y)</t>
  </si>
  <si>
    <t>exportações extra-regionais</t>
  </si>
  <si>
    <t>Razão RLEE/X (2)</t>
  </si>
  <si>
    <t>Razão DTC/X (2)</t>
  </si>
  <si>
    <t>X-M/X</t>
  </si>
  <si>
    <t>Producto interno bruto</t>
  </si>
  <si>
    <t>(Millones de dólares a precios constantes de 2000)</t>
  </si>
  <si>
    <t>1980-2008</t>
  </si>
  <si>
    <t>1950-1980</t>
  </si>
  <si>
    <t>PXQX</t>
  </si>
  <si>
    <t>QX/QM</t>
  </si>
  <si>
    <t>PMQM</t>
  </si>
  <si>
    <t>Razão X/M</t>
  </si>
  <si>
    <t>Sector externo</t>
  </si>
  <si>
    <t>Índices de volumen de comercio exterior</t>
  </si>
  <si>
    <t>(Índice 2005 = 100)</t>
  </si>
  <si>
    <t>Deflactores de comercio exterior</t>
  </si>
  <si>
    <t>Fonte: CEPAL</t>
  </si>
  <si>
    <t>Producto interno bruto por tipo de gasto</t>
  </si>
  <si>
    <t>(Millones de dólares a precios constantes de 1970)</t>
  </si>
  <si>
    <t xml:space="preserve">P.51 Formación bruta de capital fijo </t>
  </si>
  <si>
    <t>América Latina b/</t>
  </si>
  <si>
    <t xml:space="preserve">P.7 Menos: Importaciones de bienes y servicios </t>
  </si>
  <si>
    <t>América Latina a/</t>
  </si>
  <si>
    <t xml:space="preserve">PIB Total: Producto interno bruto </t>
  </si>
  <si>
    <t>(Millones de dólares a precios constantes de 1980)</t>
  </si>
  <si>
    <t>50-70 a preços de 1970</t>
  </si>
  <si>
    <t>70-90 a preços de 1980</t>
  </si>
  <si>
    <t>90-10 a preços de 2005</t>
  </si>
  <si>
    <t>a/ Includes the countries shown in this table.</t>
  </si>
  <si>
    <t>a/ Comprende los países que figuran en el presente cuadro.</t>
  </si>
  <si>
    <t>The Caribbean</t>
  </si>
  <si>
    <t>El Caribe</t>
  </si>
  <si>
    <t>Latin America</t>
  </si>
  <si>
    <t>Latin America and the Caribbean</t>
  </si>
  <si>
    <t>América Latina y el Caribe</t>
  </si>
  <si>
    <r>
      <t>Venezuela (Bolivarian Republic of)</t>
    </r>
    <r>
      <rPr>
        <sz val="10"/>
        <color indexed="8"/>
        <rFont val="Times New Roman"/>
        <family val="1"/>
      </rPr>
      <t xml:space="preserve"> </t>
    </r>
  </si>
  <si>
    <t xml:space="preserve">Venezuela (República Bolivariana de) </t>
  </si>
  <si>
    <r>
      <t>Uruguay</t>
    </r>
    <r>
      <rPr>
        <sz val="10"/>
        <color indexed="8"/>
        <rFont val="Times New Roman"/>
        <family val="1"/>
      </rPr>
      <t xml:space="preserve"> </t>
    </r>
  </si>
  <si>
    <t xml:space="preserve">Uruguay </t>
  </si>
  <si>
    <r>
      <t>Trinidad and Tobago</t>
    </r>
    <r>
      <rPr>
        <sz val="10"/>
        <color indexed="8"/>
        <rFont val="Times New Roman"/>
        <family val="1"/>
      </rPr>
      <t xml:space="preserve"> </t>
    </r>
  </si>
  <si>
    <t xml:space="preserve">Trinidad y Tabago </t>
  </si>
  <si>
    <r>
      <t>Suriname</t>
    </r>
    <r>
      <rPr>
        <sz val="10"/>
        <color indexed="8"/>
        <rFont val="Times New Roman"/>
        <family val="1"/>
      </rPr>
      <t xml:space="preserve"> </t>
    </r>
  </si>
  <si>
    <t xml:space="preserve">Suriname </t>
  </si>
  <si>
    <r>
      <t>Saint Lucia</t>
    </r>
    <r>
      <rPr>
        <sz val="10"/>
        <color indexed="8"/>
        <rFont val="Times New Roman"/>
        <family val="1"/>
      </rPr>
      <t xml:space="preserve"> </t>
    </r>
  </si>
  <si>
    <t xml:space="preserve">Santa Lucía </t>
  </si>
  <si>
    <r>
      <t>Saint Vincent and the Grenadines</t>
    </r>
    <r>
      <rPr>
        <sz val="10"/>
        <color indexed="8"/>
        <rFont val="Times New Roman"/>
        <family val="1"/>
      </rPr>
      <t xml:space="preserve"> </t>
    </r>
  </si>
  <si>
    <t xml:space="preserve">San Vicente y las Granadinas </t>
  </si>
  <si>
    <r>
      <t>Saint Kitts and Nevis</t>
    </r>
    <r>
      <rPr>
        <sz val="10"/>
        <color indexed="8"/>
        <rFont val="Times New Roman"/>
        <family val="1"/>
      </rPr>
      <t xml:space="preserve"> </t>
    </r>
  </si>
  <si>
    <t xml:space="preserve">Saint Kitts y Nevis </t>
  </si>
  <si>
    <r>
      <t>Dominican Republic</t>
    </r>
    <r>
      <rPr>
        <sz val="10"/>
        <color indexed="8"/>
        <rFont val="Times New Roman"/>
        <family val="1"/>
      </rPr>
      <t xml:space="preserve"> </t>
    </r>
  </si>
  <si>
    <t xml:space="preserve">República Dominicana </t>
  </si>
  <si>
    <r>
      <t>Peru</t>
    </r>
    <r>
      <rPr>
        <sz val="10"/>
        <color indexed="8"/>
        <rFont val="Times New Roman"/>
        <family val="1"/>
      </rPr>
      <t xml:space="preserve"> </t>
    </r>
  </si>
  <si>
    <t xml:space="preserve">Perú </t>
  </si>
  <si>
    <r>
      <t>Paraguay</t>
    </r>
    <r>
      <rPr>
        <sz val="10"/>
        <color indexed="8"/>
        <rFont val="Times New Roman"/>
        <family val="1"/>
      </rPr>
      <t xml:space="preserve"> </t>
    </r>
  </si>
  <si>
    <t xml:space="preserve">Paraguay </t>
  </si>
  <si>
    <r>
      <t>Panama</t>
    </r>
    <r>
      <rPr>
        <sz val="10"/>
        <color indexed="8"/>
        <rFont val="Times New Roman"/>
        <family val="1"/>
      </rPr>
      <t xml:space="preserve"> </t>
    </r>
  </si>
  <si>
    <t xml:space="preserve">Panamá </t>
  </si>
  <si>
    <r>
      <t>Nicaragua</t>
    </r>
    <r>
      <rPr>
        <sz val="10"/>
        <color indexed="8"/>
        <rFont val="Times New Roman"/>
        <family val="1"/>
      </rPr>
      <t xml:space="preserve"> </t>
    </r>
  </si>
  <si>
    <t xml:space="preserve">Nicaragua </t>
  </si>
  <si>
    <r>
      <t>Mexico</t>
    </r>
    <r>
      <rPr>
        <sz val="10"/>
        <color indexed="8"/>
        <rFont val="Times New Roman"/>
        <family val="1"/>
      </rPr>
      <t xml:space="preserve"> </t>
    </r>
  </si>
  <si>
    <t xml:space="preserve">México </t>
  </si>
  <si>
    <r>
      <t>Jamaica</t>
    </r>
    <r>
      <rPr>
        <sz val="10"/>
        <color indexed="8"/>
        <rFont val="Times New Roman"/>
        <family val="1"/>
      </rPr>
      <t xml:space="preserve"> </t>
    </r>
  </si>
  <si>
    <t xml:space="preserve">Jamaica </t>
  </si>
  <si>
    <r>
      <t>Honduras</t>
    </r>
    <r>
      <rPr>
        <sz val="10"/>
        <color indexed="8"/>
        <rFont val="Times New Roman"/>
        <family val="1"/>
      </rPr>
      <t xml:space="preserve"> </t>
    </r>
  </si>
  <si>
    <t xml:space="preserve">Honduras </t>
  </si>
  <si>
    <r>
      <t>Haiti</t>
    </r>
    <r>
      <rPr>
        <sz val="10"/>
        <color indexed="8"/>
        <rFont val="Times New Roman"/>
        <family val="1"/>
      </rPr>
      <t xml:space="preserve"> </t>
    </r>
  </si>
  <si>
    <t xml:space="preserve">Haití </t>
  </si>
  <si>
    <r>
      <t>Guyana</t>
    </r>
    <r>
      <rPr>
        <sz val="10"/>
        <color indexed="8"/>
        <rFont val="Times New Roman"/>
        <family val="1"/>
      </rPr>
      <t xml:space="preserve"> </t>
    </r>
  </si>
  <si>
    <t xml:space="preserve">Guyana </t>
  </si>
  <si>
    <r>
      <t>Guatemala</t>
    </r>
    <r>
      <rPr>
        <sz val="10"/>
        <color indexed="8"/>
        <rFont val="Times New Roman"/>
        <family val="1"/>
      </rPr>
      <t xml:space="preserve"> </t>
    </r>
  </si>
  <si>
    <t xml:space="preserve">Guatemala </t>
  </si>
  <si>
    <r>
      <t>Grenada</t>
    </r>
    <r>
      <rPr>
        <sz val="10"/>
        <color indexed="8"/>
        <rFont val="Times New Roman"/>
        <family val="1"/>
      </rPr>
      <t xml:space="preserve"> </t>
    </r>
  </si>
  <si>
    <t xml:space="preserve">Granada </t>
  </si>
  <si>
    <r>
      <t>El Salvador</t>
    </r>
    <r>
      <rPr>
        <sz val="10"/>
        <color indexed="8"/>
        <rFont val="Times New Roman"/>
        <family val="1"/>
      </rPr>
      <t xml:space="preserve"> </t>
    </r>
  </si>
  <si>
    <t xml:space="preserve">El Salvador </t>
  </si>
  <si>
    <r>
      <t>Ecuador</t>
    </r>
    <r>
      <rPr>
        <sz val="10"/>
        <color indexed="8"/>
        <rFont val="Times New Roman"/>
        <family val="1"/>
      </rPr>
      <t xml:space="preserve"> </t>
    </r>
  </si>
  <si>
    <t xml:space="preserve">Ecuador </t>
  </si>
  <si>
    <r>
      <t>Dominica</t>
    </r>
    <r>
      <rPr>
        <sz val="10"/>
        <color indexed="8"/>
        <rFont val="Times New Roman"/>
        <family val="1"/>
      </rPr>
      <t xml:space="preserve"> </t>
    </r>
  </si>
  <si>
    <t xml:space="preserve">Dominica </t>
  </si>
  <si>
    <r>
      <t>Cuba</t>
    </r>
    <r>
      <rPr>
        <sz val="10"/>
        <color indexed="8"/>
        <rFont val="Times New Roman"/>
        <family val="1"/>
      </rPr>
      <t xml:space="preserve"> </t>
    </r>
  </si>
  <si>
    <t>...</t>
  </si>
  <si>
    <t xml:space="preserve">Cuba </t>
  </si>
  <si>
    <r>
      <t>Costa Rica</t>
    </r>
    <r>
      <rPr>
        <sz val="10"/>
        <color indexed="8"/>
        <rFont val="Times New Roman"/>
        <family val="1"/>
      </rPr>
      <t xml:space="preserve"> </t>
    </r>
  </si>
  <si>
    <t xml:space="preserve">Costa Rica </t>
  </si>
  <si>
    <r>
      <t>Colombia</t>
    </r>
    <r>
      <rPr>
        <sz val="10"/>
        <color indexed="8"/>
        <rFont val="Times New Roman"/>
        <family val="1"/>
      </rPr>
      <t xml:space="preserve"> </t>
    </r>
  </si>
  <si>
    <t xml:space="preserve">Colombia </t>
  </si>
  <si>
    <r>
      <t>Chile</t>
    </r>
    <r>
      <rPr>
        <sz val="10"/>
        <color indexed="8"/>
        <rFont val="Times New Roman"/>
        <family val="1"/>
      </rPr>
      <t xml:space="preserve"> </t>
    </r>
  </si>
  <si>
    <t xml:space="preserve">Chile </t>
  </si>
  <si>
    <r>
      <t>Brazil</t>
    </r>
    <r>
      <rPr>
        <sz val="10"/>
        <color indexed="8"/>
        <rFont val="Times New Roman"/>
        <family val="1"/>
      </rPr>
      <t xml:space="preserve"> </t>
    </r>
  </si>
  <si>
    <t xml:space="preserve">Brasil </t>
  </si>
  <si>
    <r>
      <t>Bolivia (Plurinational State of)</t>
    </r>
    <r>
      <rPr>
        <sz val="10"/>
        <color indexed="8"/>
        <rFont val="Times New Roman"/>
        <family val="1"/>
      </rPr>
      <t xml:space="preserve"> </t>
    </r>
  </si>
  <si>
    <t xml:space="preserve">Bolivia (Estado Plurinacional de) </t>
  </si>
  <si>
    <r>
      <t>Belize</t>
    </r>
    <r>
      <rPr>
        <sz val="10"/>
        <color indexed="8"/>
        <rFont val="Times New Roman"/>
        <family val="1"/>
      </rPr>
      <t xml:space="preserve"> </t>
    </r>
  </si>
  <si>
    <t xml:space="preserve">Belice </t>
  </si>
  <si>
    <r>
      <t>Barbados</t>
    </r>
    <r>
      <rPr>
        <sz val="10"/>
        <color indexed="8"/>
        <rFont val="Times New Roman"/>
        <family val="1"/>
      </rPr>
      <t xml:space="preserve"> </t>
    </r>
  </si>
  <si>
    <t xml:space="preserve">Barbados </t>
  </si>
  <si>
    <r>
      <t>Bahamas</t>
    </r>
    <r>
      <rPr>
        <sz val="10"/>
        <color indexed="8"/>
        <rFont val="Times New Roman"/>
        <family val="1"/>
      </rPr>
      <t xml:space="preserve"> </t>
    </r>
  </si>
  <si>
    <t xml:space="preserve">Bahamas </t>
  </si>
  <si>
    <r>
      <t>Argentina</t>
    </r>
    <r>
      <rPr>
        <sz val="10"/>
        <color indexed="8"/>
        <rFont val="Times New Roman"/>
        <family val="1"/>
      </rPr>
      <t xml:space="preserve"> </t>
    </r>
  </si>
  <si>
    <t xml:space="preserve">Argentina </t>
  </si>
  <si>
    <r>
      <t>Antigua and Barbuda</t>
    </r>
    <r>
      <rPr>
        <sz val="10"/>
        <color indexed="8"/>
        <rFont val="Times New Roman"/>
        <family val="1"/>
      </rPr>
      <t xml:space="preserve"> </t>
    </r>
  </si>
  <si>
    <t xml:space="preserve">Antigua y Barbuda </t>
  </si>
  <si>
    <t>Countries and Regions</t>
  </si>
  <si>
    <t>Países y Regiones</t>
  </si>
  <si>
    <r>
      <t xml:space="preserve">                (Millones de dólares / </t>
    </r>
    <r>
      <rPr>
        <i/>
        <sz val="10"/>
        <color indexed="8"/>
        <rFont val="Times New Roman"/>
        <family val="1"/>
      </rPr>
      <t>Millions of dollars</t>
    </r>
    <r>
      <rPr>
        <sz val="10"/>
        <color indexed="8"/>
        <rFont val="Times New Roman"/>
        <family val="1"/>
      </rPr>
      <t>)</t>
    </r>
  </si>
  <si>
    <t xml:space="preserve">                LATIN AMERICA AND THE CARIBBEAN: EXPORTS OF GOODS AND SERVICES</t>
  </si>
  <si>
    <t>2.2.2.67 AMÉRICA LATINA Y EL CARIBE: VALOR DE LAS EXPORTACIONES TOTALES DE BIENES Y SERVICIOS</t>
  </si>
  <si>
    <r>
      <t xml:space="preserve">2.2.2 COMERCIO EXTERIOR DE BIENES Y SERVICIOS / </t>
    </r>
    <r>
      <rPr>
        <i/>
        <sz val="10"/>
        <color indexed="8"/>
        <rFont val="Times New Roman"/>
        <family val="1"/>
      </rPr>
      <t>EXTERNAL TRADE OF GOODS AND SERVICES</t>
    </r>
  </si>
  <si>
    <t>c/ Includes re-exports.</t>
  </si>
  <si>
    <t xml:space="preserve">b/ Starting from 1992, the data supplied by Mexico include goods processed under maquila arrangements                                          </t>
  </si>
  <si>
    <t>a/ Does not include nickel and petroleum.</t>
  </si>
  <si>
    <t>c/ Incluye las reexportaciones.</t>
  </si>
  <si>
    <t xml:space="preserve">b/  A partir de 1992 los datos que aporta México incluyen los bienes transformados por el proceso de la maquila.                                                                                                                       </t>
  </si>
  <si>
    <t>a/ No incluye níquel y petróleo.</t>
  </si>
  <si>
    <t xml:space="preserve">Total Region </t>
  </si>
  <si>
    <t xml:space="preserve">Total Región </t>
  </si>
  <si>
    <t>c/</t>
  </si>
  <si>
    <t xml:space="preserve">Dominican Republic </t>
  </si>
  <si>
    <t xml:space="preserve">Panama </t>
  </si>
  <si>
    <t xml:space="preserve">Haiti </t>
  </si>
  <si>
    <t xml:space="preserve">Belize </t>
  </si>
  <si>
    <t xml:space="preserve">Trinidad and Tobago </t>
  </si>
  <si>
    <t xml:space="preserve">Total CACM </t>
  </si>
  <si>
    <t xml:space="preserve">Total MCCA </t>
  </si>
  <si>
    <t xml:space="preserve">Total LAIA </t>
  </si>
  <si>
    <t xml:space="preserve">Total ALADI </t>
  </si>
  <si>
    <t xml:space="preserve">Venezuela (Bolivarian Republic of) </t>
  </si>
  <si>
    <t xml:space="preserve">Peru </t>
  </si>
  <si>
    <t>Mexico b/</t>
  </si>
  <si>
    <t>México b/</t>
  </si>
  <si>
    <t xml:space="preserve">Brazil </t>
  </si>
  <si>
    <t xml:space="preserve">Bolivia (Plurinational State of) </t>
  </si>
  <si>
    <r>
      <t xml:space="preserve">(Porcentajes de las exportaciones intrarregionales con respecto a las exportaciones totales, calculadas sobre la base de las exportaciones FOB / </t>
    </r>
    <r>
      <rPr>
        <i/>
        <sz val="10"/>
        <color indexed="8"/>
        <rFont val="Times New Roman"/>
        <family val="1"/>
      </rPr>
      <t>Percentages of intraregional exports with respect to total exports calculated on the basis of f.o.b. exports</t>
    </r>
    <r>
      <rPr>
        <sz val="10"/>
        <color indexed="8"/>
        <rFont val="Times New Roman"/>
        <family val="1"/>
      </rPr>
      <t>)</t>
    </r>
  </si>
  <si>
    <t xml:space="preserve">                INTRAREGIONAL EXPORTS</t>
  </si>
  <si>
    <t>2.2.2.45 EXPORTACIONES INTRARREGIONALES</t>
  </si>
  <si>
    <t>Exportações intra-rgionais</t>
  </si>
  <si>
    <t>Parcela das exportações intra-regionais</t>
  </si>
  <si>
    <t>Exportações extra-regionais</t>
  </si>
  <si>
    <t>Exportações totais</t>
  </si>
</sst>
</file>

<file path=xl/styles.xml><?xml version="1.0" encoding="utf-8"?>
<styleSheet xmlns="http://schemas.openxmlformats.org/spreadsheetml/2006/main">
  <numFmts count="7">
    <numFmt numFmtId="43" formatCode="_-* #,##0.00_-;\-* #,##0.00_-;_-* &quot;-&quot;??_-;_-@_-"/>
    <numFmt numFmtId="164" formatCode="###\ ###\ ##0.0"/>
    <numFmt numFmtId="165" formatCode="_(* #,##0.00_);_(* \(#,##0.00\);_(* &quot;-&quot;??_);_(@_)"/>
    <numFmt numFmtId="166" formatCode="0.0"/>
    <numFmt numFmtId="167" formatCode="#\ ###\ ##0.0"/>
    <numFmt numFmtId="168" formatCode="0.0%"/>
    <numFmt numFmtId="169" formatCode="0.00000000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Times New Roman"/>
      <family val="1"/>
    </font>
    <font>
      <i/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i/>
      <sz val="10"/>
      <color indexed="8"/>
      <name val="Times New Roman"/>
      <family val="1"/>
    </font>
    <font>
      <b/>
      <sz val="10"/>
      <name val="Times New Roman"/>
      <family val="1"/>
    </font>
    <font>
      <b/>
      <i/>
      <sz val="10"/>
      <name val="Times New Roman"/>
      <family val="1"/>
    </font>
    <font>
      <sz val="10"/>
      <name val="Times New Roman"/>
      <family val="1"/>
    </font>
    <font>
      <i/>
      <sz val="10"/>
      <name val="Times New Roman"/>
      <family val="1"/>
    </font>
    <font>
      <sz val="9"/>
      <name val="Calibri"/>
      <family val="2"/>
    </font>
    <font>
      <sz val="10"/>
      <color indexed="8"/>
      <name val="Calibri"/>
      <family val="2"/>
    </font>
    <font>
      <i/>
      <sz val="10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Times New Roman"/>
      <family val="1"/>
    </font>
    <font>
      <b/>
      <sz val="10"/>
      <color indexed="8"/>
      <name val="Calibri"/>
      <family val="2"/>
    </font>
    <font>
      <b/>
      <sz val="10"/>
      <name val="Arial"/>
      <family val="2"/>
    </font>
    <font>
      <b/>
      <sz val="12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0" fontId="14" fillId="0" borderId="0" applyNumberFormat="0" applyFill="0" applyBorder="0" applyAlignment="0" applyProtection="0"/>
    <xf numFmtId="0" fontId="14" fillId="0" borderId="0"/>
    <xf numFmtId="0" fontId="20" fillId="0" borderId="0"/>
  </cellStyleXfs>
  <cellXfs count="217">
    <xf numFmtId="0" fontId="0" fillId="0" borderId="0" xfId="0"/>
    <xf numFmtId="49" fontId="0" fillId="0" borderId="0" xfId="0" applyNumberFormat="1"/>
    <xf numFmtId="10" fontId="0" fillId="0" borderId="0" xfId="1" applyNumberFormat="1" applyFont="1"/>
    <xf numFmtId="2" fontId="0" fillId="0" borderId="0" xfId="0" applyNumberFormat="1"/>
    <xf numFmtId="10" fontId="0" fillId="0" borderId="0" xfId="0" applyNumberFormat="1"/>
    <xf numFmtId="0" fontId="2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top"/>
    </xf>
    <xf numFmtId="0" fontId="2" fillId="2" borderId="0" xfId="0" applyFont="1" applyFill="1"/>
    <xf numFmtId="0" fontId="2" fillId="0" borderId="0" xfId="0" applyFont="1"/>
    <xf numFmtId="0" fontId="2" fillId="0" borderId="0" xfId="0" applyFont="1" applyAlignment="1">
      <alignment wrapText="1"/>
    </xf>
    <xf numFmtId="0" fontId="4" fillId="0" borderId="0" xfId="0" applyFont="1"/>
    <xf numFmtId="0" fontId="5" fillId="0" borderId="0" xfId="0" applyFont="1"/>
    <xf numFmtId="0" fontId="3" fillId="0" borderId="0" xfId="0" applyFont="1"/>
    <xf numFmtId="0" fontId="2" fillId="0" borderId="1" xfId="0" applyFont="1" applyBorder="1"/>
    <xf numFmtId="0" fontId="2" fillId="0" borderId="2" xfId="0" applyFont="1" applyBorder="1"/>
    <xf numFmtId="0" fontId="3" fillId="0" borderId="1" xfId="0" applyFont="1" applyBorder="1"/>
    <xf numFmtId="0" fontId="6" fillId="0" borderId="0" xfId="0" applyFont="1" applyAlignment="1" applyProtection="1">
      <alignment horizontal="left"/>
      <protection locked="0"/>
    </xf>
    <xf numFmtId="164" fontId="2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0" fontId="7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165" fontId="2" fillId="0" borderId="0" xfId="2" applyNumberFormat="1" applyFont="1"/>
    <xf numFmtId="164" fontId="2" fillId="0" borderId="0" xfId="0" applyNumberFormat="1" applyFont="1"/>
    <xf numFmtId="10" fontId="2" fillId="0" borderId="0" xfId="1" applyNumberFormat="1" applyFont="1"/>
    <xf numFmtId="9" fontId="2" fillId="0" borderId="0" xfId="1" applyFont="1"/>
    <xf numFmtId="10" fontId="4" fillId="0" borderId="0" xfId="1" applyNumberFormat="1" applyFont="1"/>
    <xf numFmtId="0" fontId="2" fillId="0" borderId="3" xfId="0" applyFont="1" applyBorder="1"/>
    <xf numFmtId="0" fontId="2" fillId="0" borderId="0" xfId="0" applyFont="1" applyBorder="1"/>
    <xf numFmtId="0" fontId="8" fillId="0" borderId="0" xfId="0" applyFont="1" applyAlignment="1">
      <alignment horizontal="left" indent="1"/>
    </xf>
    <xf numFmtId="0" fontId="9" fillId="0" borderId="0" xfId="0" applyFont="1" applyAlignment="1">
      <alignment horizontal="left" indent="1"/>
    </xf>
    <xf numFmtId="166" fontId="2" fillId="0" borderId="0" xfId="0" applyNumberFormat="1" applyFont="1"/>
    <xf numFmtId="0" fontId="8" fillId="2" borderId="0" xfId="0" applyFont="1" applyFill="1" applyAlignment="1">
      <alignment vertical="center"/>
    </xf>
    <xf numFmtId="0" fontId="8" fillId="2" borderId="0" xfId="0" applyFont="1" applyFill="1"/>
    <xf numFmtId="0" fontId="9" fillId="2" borderId="0" xfId="0" applyFont="1" applyFill="1"/>
    <xf numFmtId="0" fontId="8" fillId="0" borderId="0" xfId="0" applyFont="1"/>
    <xf numFmtId="0" fontId="8" fillId="2" borderId="0" xfId="0" applyFont="1" applyFill="1" applyAlignment="1">
      <alignment vertical="top"/>
    </xf>
    <xf numFmtId="0" fontId="8" fillId="0" borderId="0" xfId="0" applyFont="1" applyAlignment="1">
      <alignment wrapText="1"/>
    </xf>
    <xf numFmtId="0" fontId="9" fillId="0" borderId="0" xfId="0" applyFont="1"/>
    <xf numFmtId="0" fontId="6" fillId="0" borderId="0" xfId="0" applyFont="1"/>
    <xf numFmtId="0" fontId="7" fillId="0" borderId="0" xfId="0" applyFont="1"/>
    <xf numFmtId="0" fontId="4" fillId="0" borderId="1" xfId="0" applyFont="1" applyBorder="1"/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indent="1"/>
    </xf>
    <xf numFmtId="0" fontId="3" fillId="0" borderId="0" xfId="0" applyFont="1" applyAlignment="1">
      <alignment horizontal="left" indent="1"/>
    </xf>
    <xf numFmtId="0" fontId="3" fillId="0" borderId="3" xfId="0" applyFont="1" applyBorder="1" applyAlignment="1">
      <alignment horizontal="left" indent="1"/>
    </xf>
    <xf numFmtId="0" fontId="3" fillId="0" borderId="3" xfId="0" applyFont="1" applyBorder="1" applyAlignment="1">
      <alignment horizontal="center"/>
    </xf>
    <xf numFmtId="0" fontId="3" fillId="0" borderId="0" xfId="0" applyFont="1" applyBorder="1" applyAlignment="1">
      <alignment horizontal="left" indent="1"/>
    </xf>
    <xf numFmtId="0" fontId="3" fillId="0" borderId="0" xfId="0" applyFont="1" applyBorder="1" applyAlignment="1">
      <alignment horizontal="center"/>
    </xf>
    <xf numFmtId="0" fontId="11" fillId="0" borderId="0" xfId="0" applyFont="1" applyAlignment="1">
      <alignment horizontal="left" indent="1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left" indent="1"/>
    </xf>
    <xf numFmtId="0" fontId="11" fillId="0" borderId="0" xfId="0" applyFont="1"/>
    <xf numFmtId="0" fontId="11" fillId="0" borderId="3" xfId="0" applyFont="1" applyBorder="1" applyAlignment="1">
      <alignment horizontal="left" indent="1"/>
    </xf>
    <xf numFmtId="0" fontId="11" fillId="0" borderId="3" xfId="0" applyFont="1" applyBorder="1"/>
    <xf numFmtId="0" fontId="12" fillId="0" borderId="3" xfId="0" applyFont="1" applyBorder="1"/>
    <xf numFmtId="0" fontId="12" fillId="0" borderId="0" xfId="0" applyFont="1"/>
    <xf numFmtId="0" fontId="13" fillId="0" borderId="0" xfId="0" applyFont="1"/>
    <xf numFmtId="0" fontId="8" fillId="2" borderId="0" xfId="3" applyFont="1" applyFill="1" applyAlignment="1">
      <alignment vertical="center"/>
    </xf>
    <xf numFmtId="0" fontId="8" fillId="2" borderId="0" xfId="3" applyFont="1" applyFill="1"/>
    <xf numFmtId="0" fontId="8" fillId="0" borderId="0" xfId="3" applyFont="1"/>
    <xf numFmtId="0" fontId="8" fillId="0" borderId="0" xfId="3" applyFont="1" applyAlignment="1">
      <alignment wrapText="1"/>
    </xf>
    <xf numFmtId="0" fontId="6" fillId="0" borderId="0" xfId="3" applyFont="1"/>
    <xf numFmtId="0" fontId="7" fillId="0" borderId="0" xfId="3" applyFont="1"/>
    <xf numFmtId="0" fontId="2" fillId="0" borderId="2" xfId="3" applyFont="1" applyBorder="1" applyAlignment="1">
      <alignment horizontal="left" indent="1"/>
    </xf>
    <xf numFmtId="0" fontId="2" fillId="0" borderId="2" xfId="3" applyFont="1" applyBorder="1"/>
    <xf numFmtId="0" fontId="3" fillId="0" borderId="2" xfId="3" applyFont="1" applyBorder="1" applyAlignment="1">
      <alignment horizontal="left" indent="1"/>
    </xf>
    <xf numFmtId="0" fontId="2" fillId="0" borderId="0" xfId="3" applyFont="1" applyBorder="1" applyAlignment="1">
      <alignment horizontal="left" indent="1"/>
    </xf>
    <xf numFmtId="0" fontId="2" fillId="0" borderId="0" xfId="3" applyFont="1" applyBorder="1"/>
    <xf numFmtId="0" fontId="3" fillId="0" borderId="0" xfId="3" applyFont="1" applyBorder="1" applyAlignment="1">
      <alignment horizontal="left" indent="1"/>
    </xf>
    <xf numFmtId="0" fontId="2" fillId="0" borderId="0" xfId="3" applyFont="1" applyAlignment="1">
      <alignment horizontal="left" indent="1"/>
    </xf>
    <xf numFmtId="167" fontId="8" fillId="0" borderId="0" xfId="3" applyNumberFormat="1" applyFont="1" applyAlignment="1">
      <alignment horizontal="right"/>
    </xf>
    <xf numFmtId="0" fontId="3" fillId="0" borderId="0" xfId="3" applyFont="1" applyAlignment="1">
      <alignment horizontal="left" indent="1"/>
    </xf>
    <xf numFmtId="0" fontId="4" fillId="0" borderId="0" xfId="3" applyFont="1" applyAlignment="1">
      <alignment horizontal="left" indent="1"/>
    </xf>
    <xf numFmtId="167" fontId="6" fillId="0" borderId="0" xfId="3" applyNumberFormat="1" applyFont="1" applyAlignment="1">
      <alignment horizontal="right"/>
    </xf>
    <xf numFmtId="0" fontId="5" fillId="0" borderId="0" xfId="3" applyFont="1" applyAlignment="1">
      <alignment horizontal="left" indent="1"/>
    </xf>
    <xf numFmtId="0" fontId="8" fillId="0" borderId="3" xfId="3" applyFont="1" applyBorder="1" applyAlignment="1">
      <alignment horizontal="left" indent="1"/>
    </xf>
    <xf numFmtId="0" fontId="8" fillId="0" borderId="3" xfId="3" applyFont="1" applyBorder="1"/>
    <xf numFmtId="0" fontId="8" fillId="0" borderId="0" xfId="3" applyFont="1" applyBorder="1" applyAlignment="1">
      <alignment horizontal="left" indent="1"/>
    </xf>
    <xf numFmtId="0" fontId="8" fillId="0" borderId="0" xfId="3" applyFont="1" applyBorder="1"/>
    <xf numFmtId="167" fontId="8" fillId="0" borderId="0" xfId="3" applyNumberFormat="1" applyFont="1" applyBorder="1"/>
    <xf numFmtId="0" fontId="8" fillId="0" borderId="0" xfId="3" applyFont="1" applyAlignment="1">
      <alignment horizontal="left" indent="1"/>
    </xf>
    <xf numFmtId="10" fontId="8" fillId="0" borderId="0" xfId="1" applyNumberFormat="1" applyFont="1"/>
    <xf numFmtId="165" fontId="15" fillId="0" borderId="0" xfId="2" applyNumberFormat="1" applyFont="1"/>
    <xf numFmtId="0" fontId="9" fillId="0" borderId="0" xfId="3" applyFont="1"/>
    <xf numFmtId="167" fontId="15" fillId="0" borderId="0" xfId="3" applyNumberFormat="1" applyFont="1"/>
    <xf numFmtId="166" fontId="8" fillId="0" borderId="0" xfId="3" applyNumberFormat="1" applyFont="1"/>
    <xf numFmtId="10" fontId="8" fillId="0" borderId="0" xfId="3" applyNumberFormat="1" applyFont="1"/>
    <xf numFmtId="0" fontId="2" fillId="0" borderId="2" xfId="0" applyFont="1" applyBorder="1" applyAlignment="1">
      <alignment horizontal="left" indent="1"/>
    </xf>
    <xf numFmtId="0" fontId="3" fillId="0" borderId="2" xfId="0" applyFont="1" applyBorder="1" applyAlignment="1">
      <alignment horizontal="left" indent="1"/>
    </xf>
    <xf numFmtId="0" fontId="4" fillId="0" borderId="0" xfId="0" applyFont="1" applyAlignment="1">
      <alignment horizontal="left" indent="1"/>
    </xf>
    <xf numFmtId="0" fontId="5" fillId="0" borderId="0" xfId="0" applyFont="1" applyAlignment="1">
      <alignment horizontal="left" indent="1"/>
    </xf>
    <xf numFmtId="167" fontId="8" fillId="0" borderId="0" xfId="0" applyNumberFormat="1" applyFont="1" applyAlignment="1">
      <alignment horizontal="right"/>
    </xf>
    <xf numFmtId="167" fontId="6" fillId="0" borderId="0" xfId="0" applyNumberFormat="1" applyFont="1" applyAlignment="1">
      <alignment horizontal="right"/>
    </xf>
    <xf numFmtId="0" fontId="8" fillId="0" borderId="3" xfId="0" applyFont="1" applyBorder="1"/>
    <xf numFmtId="0" fontId="8" fillId="0" borderId="0" xfId="0" applyFont="1" applyBorder="1"/>
    <xf numFmtId="9" fontId="8" fillId="0" borderId="0" xfId="1" applyFont="1"/>
    <xf numFmtId="9" fontId="8" fillId="0" borderId="0" xfId="1" applyNumberFormat="1" applyFont="1" applyBorder="1"/>
    <xf numFmtId="167" fontId="8" fillId="0" borderId="0" xfId="0" applyNumberFormat="1" applyFont="1"/>
    <xf numFmtId="166" fontId="8" fillId="0" borderId="0" xfId="0" applyNumberFormat="1" applyFont="1"/>
    <xf numFmtId="0" fontId="6" fillId="2" borderId="0" xfId="0" applyFont="1" applyFill="1" applyAlignment="1">
      <alignment vertical="center"/>
    </xf>
    <xf numFmtId="166" fontId="11" fillId="0" borderId="0" xfId="0" applyNumberFormat="1" applyFont="1" applyAlignment="1">
      <alignment horizontal="center"/>
    </xf>
    <xf numFmtId="166" fontId="11" fillId="0" borderId="0" xfId="0" applyNumberFormat="1" applyFont="1"/>
    <xf numFmtId="2" fontId="16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2" fontId="11" fillId="0" borderId="0" xfId="0" applyNumberFormat="1" applyFont="1"/>
    <xf numFmtId="0" fontId="17" fillId="0" borderId="0" xfId="0" applyFont="1"/>
    <xf numFmtId="0" fontId="0" fillId="0" borderId="0" xfId="0" applyAlignment="1">
      <alignment horizontal="center"/>
    </xf>
    <xf numFmtId="9" fontId="0" fillId="0" borderId="0" xfId="1" applyFont="1"/>
    <xf numFmtId="10" fontId="0" fillId="0" borderId="8" xfId="1" applyNumberFormat="1" applyFont="1" applyBorder="1"/>
    <xf numFmtId="10" fontId="0" fillId="0" borderId="9" xfId="1" applyNumberFormat="1" applyFont="1" applyBorder="1"/>
    <xf numFmtId="10" fontId="0" fillId="0" borderId="10" xfId="1" applyNumberFormat="1" applyFont="1" applyBorder="1"/>
    <xf numFmtId="0" fontId="0" fillId="0" borderId="12" xfId="0" applyBorder="1"/>
    <xf numFmtId="0" fontId="13" fillId="0" borderId="11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13" fillId="0" borderId="11" xfId="0" applyFont="1" applyBorder="1"/>
    <xf numFmtId="43" fontId="0" fillId="0" borderId="0" xfId="2" applyFont="1" applyBorder="1"/>
    <xf numFmtId="43" fontId="14" fillId="0" borderId="0" xfId="2" applyFont="1" applyBorder="1"/>
    <xf numFmtId="43" fontId="0" fillId="0" borderId="16" xfId="2" applyFont="1" applyBorder="1"/>
    <xf numFmtId="10" fontId="0" fillId="0" borderId="0" xfId="1" applyNumberFormat="1" applyFont="1" applyBorder="1" applyAlignment="1">
      <alignment horizontal="center"/>
    </xf>
    <xf numFmtId="10" fontId="0" fillId="0" borderId="5" xfId="1" applyNumberFormat="1" applyFont="1" applyBorder="1" applyAlignment="1">
      <alignment horizontal="center"/>
    </xf>
    <xf numFmtId="10" fontId="0" fillId="0" borderId="16" xfId="1" applyNumberFormat="1" applyFont="1" applyBorder="1" applyAlignment="1">
      <alignment horizontal="center"/>
    </xf>
    <xf numFmtId="10" fontId="0" fillId="0" borderId="7" xfId="1" applyNumberFormat="1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4" xfId="0" applyFont="1" applyBorder="1"/>
    <xf numFmtId="0" fontId="13" fillId="0" borderId="6" xfId="0" applyFont="1" applyBorder="1"/>
    <xf numFmtId="43" fontId="0" fillId="0" borderId="4" xfId="2" applyFont="1" applyBorder="1"/>
    <xf numFmtId="43" fontId="0" fillId="0" borderId="6" xfId="2" applyFont="1" applyBorder="1"/>
    <xf numFmtId="43" fontId="0" fillId="0" borderId="13" xfId="2" applyFont="1" applyBorder="1"/>
    <xf numFmtId="43" fontId="0" fillId="0" borderId="14" xfId="2" applyFont="1" applyBorder="1"/>
    <xf numFmtId="10" fontId="0" fillId="0" borderId="14" xfId="1" applyNumberFormat="1" applyFont="1" applyBorder="1" applyAlignment="1">
      <alignment horizontal="center"/>
    </xf>
    <xf numFmtId="10" fontId="0" fillId="0" borderId="15" xfId="1" applyNumberFormat="1" applyFont="1" applyBorder="1" applyAlignment="1">
      <alignment horizontal="center"/>
    </xf>
    <xf numFmtId="43" fontId="0" fillId="0" borderId="0" xfId="2" applyFont="1"/>
    <xf numFmtId="0" fontId="18" fillId="0" borderId="0" xfId="4" applyFont="1"/>
    <xf numFmtId="0" fontId="19" fillId="0" borderId="0" xfId="4" applyFont="1"/>
    <xf numFmtId="10" fontId="0" fillId="0" borderId="0" xfId="1" applyNumberFormat="1" applyFont="1" applyAlignment="1">
      <alignment horizontal="center"/>
    </xf>
    <xf numFmtId="43" fontId="0" fillId="0" borderId="0" xfId="2" applyFont="1" applyAlignment="1">
      <alignment horizontal="center"/>
    </xf>
    <xf numFmtId="2" fontId="0" fillId="0" borderId="0" xfId="0" applyNumberFormat="1" applyAlignment="1">
      <alignment horizontal="center"/>
    </xf>
    <xf numFmtId="10" fontId="13" fillId="0" borderId="0" xfId="0" applyNumberFormat="1" applyFont="1"/>
    <xf numFmtId="168" fontId="0" fillId="0" borderId="0" xfId="1" applyNumberFormat="1" applyFont="1" applyAlignment="1">
      <alignment horizontal="center"/>
    </xf>
    <xf numFmtId="0" fontId="0" fillId="0" borderId="0" xfId="0" applyAlignment="1">
      <alignment horizontal="left"/>
    </xf>
    <xf numFmtId="0" fontId="19" fillId="0" borderId="0" xfId="4" applyFont="1" applyFill="1"/>
    <xf numFmtId="0" fontId="8" fillId="0" borderId="2" xfId="4" applyFont="1" applyBorder="1"/>
    <xf numFmtId="0" fontId="8" fillId="0" borderId="2" xfId="5" applyFont="1" applyFill="1" applyBorder="1" applyAlignment="1">
      <alignment horizontal="right"/>
    </xf>
    <xf numFmtId="0" fontId="8" fillId="0" borderId="0" xfId="5" applyFont="1" applyFill="1" applyAlignment="1">
      <alignment horizontal="right"/>
    </xf>
    <xf numFmtId="0" fontId="6" fillId="0" borderId="11" xfId="5" applyFont="1" applyFill="1" applyBorder="1"/>
    <xf numFmtId="167" fontId="6" fillId="0" borderId="17" xfId="5" applyNumberFormat="1" applyFont="1" applyFill="1" applyBorder="1" applyAlignment="1">
      <alignment horizontal="right"/>
    </xf>
    <xf numFmtId="0" fontId="8" fillId="0" borderId="17" xfId="5" applyFont="1" applyFill="1" applyBorder="1"/>
    <xf numFmtId="0" fontId="8" fillId="0" borderId="0" xfId="5" applyFont="1" applyFill="1"/>
    <xf numFmtId="0" fontId="8" fillId="0" borderId="0" xfId="5" applyFont="1" applyFill="1" applyBorder="1"/>
    <xf numFmtId="0" fontId="6" fillId="0" borderId="0" xfId="5" applyFont="1" applyFill="1" applyBorder="1"/>
    <xf numFmtId="167" fontId="6" fillId="0" borderId="0" xfId="5" applyNumberFormat="1" applyFont="1" applyFill="1" applyBorder="1" applyAlignment="1">
      <alignment horizontal="right"/>
    </xf>
    <xf numFmtId="0" fontId="8" fillId="0" borderId="0" xfId="4" applyFont="1"/>
    <xf numFmtId="0" fontId="6" fillId="0" borderId="2" xfId="4" applyFont="1" applyBorder="1"/>
    <xf numFmtId="0" fontId="6" fillId="0" borderId="0" xfId="5" applyFont="1" applyFill="1"/>
    <xf numFmtId="169" fontId="8" fillId="0" borderId="0" xfId="5" applyNumberFormat="1" applyFont="1" applyFill="1"/>
    <xf numFmtId="0" fontId="8" fillId="0" borderId="2" xfId="4" applyFont="1" applyBorder="1" applyAlignment="1">
      <alignment horizontal="right"/>
    </xf>
    <xf numFmtId="0" fontId="6" fillId="0" borderId="0" xfId="4" applyFont="1" applyBorder="1"/>
    <xf numFmtId="167" fontId="6" fillId="0" borderId="0" xfId="5" applyNumberFormat="1" applyFont="1" applyFill="1" applyAlignment="1">
      <alignment horizontal="righ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left" indent="1"/>
    </xf>
    <xf numFmtId="0" fontId="5" fillId="0" borderId="0" xfId="0" applyFont="1" applyAlignment="1">
      <alignment horizontal="left"/>
    </xf>
    <xf numFmtId="167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 indent="2"/>
    </xf>
    <xf numFmtId="167" fontId="2" fillId="0" borderId="0" xfId="0" applyNumberFormat="1" applyFont="1" applyAlignment="1">
      <alignment horizontal="right"/>
    </xf>
    <xf numFmtId="0" fontId="2" fillId="0" borderId="0" xfId="0" applyFont="1" applyAlignment="1">
      <alignment horizontal="left" indent="2"/>
    </xf>
    <xf numFmtId="0" fontId="2" fillId="0" borderId="0" xfId="0" applyFont="1" applyAlignment="1">
      <alignment horizontal="right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3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0" borderId="0" xfId="6" applyFont="1"/>
    <xf numFmtId="0" fontId="2" fillId="0" borderId="0" xfId="6" applyFont="1" applyAlignment="1">
      <alignment horizontal="left"/>
    </xf>
    <xf numFmtId="0" fontId="3" fillId="0" borderId="0" xfId="6" applyFont="1" applyAlignment="1">
      <alignment horizontal="left" indent="2"/>
    </xf>
    <xf numFmtId="0" fontId="2" fillId="0" borderId="0" xfId="6" applyFont="1" applyAlignment="1">
      <alignment horizontal="left" indent="2"/>
    </xf>
    <xf numFmtId="0" fontId="2" fillId="0" borderId="18" xfId="6" applyFont="1" applyBorder="1"/>
    <xf numFmtId="0" fontId="2" fillId="0" borderId="18" xfId="6" applyFont="1" applyBorder="1" applyAlignment="1">
      <alignment horizontal="left"/>
    </xf>
    <xf numFmtId="0" fontId="5" fillId="0" borderId="19" xfId="6" applyFont="1" applyBorder="1" applyAlignment="1">
      <alignment horizontal="left" indent="1"/>
    </xf>
    <xf numFmtId="166" fontId="4" fillId="0" borderId="19" xfId="6" applyNumberFormat="1" applyFont="1" applyBorder="1" applyAlignment="1">
      <alignment horizontal="right"/>
    </xf>
    <xf numFmtId="166" fontId="4" fillId="0" borderId="19" xfId="6" applyNumberFormat="1" applyFont="1" applyBorder="1" applyAlignment="1">
      <alignment horizontal="left"/>
    </xf>
    <xf numFmtId="166" fontId="4" fillId="0" borderId="20" xfId="6" applyNumberFormat="1" applyFont="1" applyBorder="1" applyAlignment="1">
      <alignment horizontal="right"/>
    </xf>
    <xf numFmtId="166" fontId="4" fillId="0" borderId="21" xfId="6" applyNumberFormat="1" applyFont="1" applyBorder="1" applyAlignment="1">
      <alignment horizontal="right"/>
    </xf>
    <xf numFmtId="0" fontId="4" fillId="0" borderId="19" xfId="6" applyFont="1" applyBorder="1" applyAlignment="1">
      <alignment horizontal="left" indent="1"/>
    </xf>
    <xf numFmtId="0" fontId="3" fillId="0" borderId="19" xfId="6" applyFont="1" applyBorder="1" applyAlignment="1">
      <alignment horizontal="left" indent="2"/>
    </xf>
    <xf numFmtId="166" fontId="2" fillId="0" borderId="19" xfId="6" applyNumberFormat="1" applyFont="1" applyBorder="1" applyAlignment="1">
      <alignment horizontal="left"/>
    </xf>
    <xf numFmtId="166" fontId="2" fillId="0" borderId="19" xfId="6" applyNumberFormat="1" applyFont="1" applyBorder="1" applyAlignment="1">
      <alignment horizontal="right"/>
    </xf>
    <xf numFmtId="166" fontId="2" fillId="0" borderId="20" xfId="6" applyNumberFormat="1" applyFont="1" applyBorder="1" applyAlignment="1">
      <alignment horizontal="right"/>
    </xf>
    <xf numFmtId="166" fontId="2" fillId="0" borderId="21" xfId="6" applyNumberFormat="1" applyFont="1" applyBorder="1" applyAlignment="1">
      <alignment horizontal="right"/>
    </xf>
    <xf numFmtId="0" fontId="2" fillId="0" borderId="19" xfId="6" applyFont="1" applyBorder="1" applyAlignment="1">
      <alignment horizontal="left" indent="2"/>
    </xf>
    <xf numFmtId="166" fontId="2" fillId="0" borderId="19" xfId="6" applyNumberFormat="1" applyFont="1" applyBorder="1" applyAlignment="1"/>
    <xf numFmtId="0" fontId="3" fillId="0" borderId="22" xfId="6" applyFont="1" applyBorder="1" applyAlignment="1">
      <alignment horizontal="left" indent="1"/>
    </xf>
    <xf numFmtId="0" fontId="2" fillId="0" borderId="22" xfId="6" applyFont="1" applyBorder="1" applyAlignment="1">
      <alignment horizontal="right"/>
    </xf>
    <xf numFmtId="0" fontId="2" fillId="0" borderId="22" xfId="6" applyFont="1" applyBorder="1" applyAlignment="1">
      <alignment horizontal="left"/>
    </xf>
    <xf numFmtId="0" fontId="2" fillId="0" borderId="22" xfId="6" applyFont="1" applyBorder="1" applyAlignment="1">
      <alignment horizontal="left" indent="1"/>
    </xf>
    <xf numFmtId="0" fontId="3" fillId="0" borderId="23" xfId="6" applyFont="1" applyBorder="1" applyAlignment="1">
      <alignment horizontal="left" indent="1"/>
    </xf>
    <xf numFmtId="0" fontId="2" fillId="0" borderId="23" xfId="6" applyFont="1" applyBorder="1" applyAlignment="1">
      <alignment horizontal="right"/>
    </xf>
    <xf numFmtId="0" fontId="2" fillId="0" borderId="23" xfId="6" applyFont="1" applyBorder="1" applyAlignment="1">
      <alignment horizontal="left"/>
    </xf>
    <xf numFmtId="0" fontId="2" fillId="0" borderId="23" xfId="6" applyFont="1" applyBorder="1" applyAlignment="1">
      <alignment horizontal="left" indent="1"/>
    </xf>
    <xf numFmtId="0" fontId="5" fillId="0" borderId="0" xfId="6" applyFont="1"/>
    <xf numFmtId="0" fontId="4" fillId="0" borderId="0" xfId="6" applyFont="1"/>
    <xf numFmtId="0" fontId="2" fillId="2" borderId="0" xfId="6" applyFont="1" applyFill="1"/>
    <xf numFmtId="0" fontId="2" fillId="2" borderId="0" xfId="6" applyFont="1" applyFill="1" applyAlignment="1">
      <alignment horizontal="left"/>
    </xf>
    <xf numFmtId="0" fontId="2" fillId="2" borderId="0" xfId="6" applyFont="1" applyFill="1" applyAlignment="1">
      <alignment vertical="center"/>
    </xf>
    <xf numFmtId="167" fontId="4" fillId="0" borderId="0" xfId="0" applyNumberFormat="1" applyFont="1"/>
  </cellXfs>
  <cellStyles count="7">
    <cellStyle name="=C:\WINNT\SYSTEM32\COMMAND.COM" xfId="4"/>
    <cellStyle name="Normal" xfId="0" builtinId="0"/>
    <cellStyle name="Normal 2" xfId="3"/>
    <cellStyle name="Normal 3" xfId="6"/>
    <cellStyle name="Normal_publicacion 80 Ofertotnueva metodologia (con caribe) 24 de mayo SIC" xfId="5"/>
    <cellStyle name="Porcentagem" xfId="1" builtinId="5"/>
    <cellStyle name="Separador de milhares" xfId="2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/>
      <c:lineChart>
        <c:grouping val="standard"/>
        <c:ser>
          <c:idx val="1"/>
          <c:order val="0"/>
          <c:tx>
            <c:strRef>
              <c:f>'2.2.2.67'!$A$54:$B$54</c:f>
              <c:strCache>
                <c:ptCount val="1"/>
                <c:pt idx="0">
                  <c:v>Exportações intra-rgionais</c:v>
                </c:pt>
              </c:strCache>
            </c:strRef>
          </c:tx>
          <c:cat>
            <c:numRef>
              <c:f>'2.2.2.67'!$C$52:$AG$52</c:f>
              <c:numCache>
                <c:formatCode>General</c:formatCode>
                <c:ptCount val="31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</c:numCache>
            </c:numRef>
          </c:cat>
          <c:val>
            <c:numRef>
              <c:f>'2.2.2.67'!$C$54:$AG$54</c:f>
              <c:numCache>
                <c:formatCode>General</c:formatCode>
                <c:ptCount val="31"/>
                <c:pt idx="0">
                  <c:v>19588.291511599997</c:v>
                </c:pt>
                <c:pt idx="1">
                  <c:v>21042.376945399999</c:v>
                </c:pt>
                <c:pt idx="2">
                  <c:v>17769.003677000001</c:v>
                </c:pt>
                <c:pt idx="3">
                  <c:v>13506.969733600001</c:v>
                </c:pt>
                <c:pt idx="4">
                  <c:v>14978.830249200002</c:v>
                </c:pt>
                <c:pt idx="5">
                  <c:v>13393.019163299999</c:v>
                </c:pt>
                <c:pt idx="6">
                  <c:v>13775.698910999999</c:v>
                </c:pt>
                <c:pt idx="7">
                  <c:v>16140.739801400001</c:v>
                </c:pt>
                <c:pt idx="8">
                  <c:v>17678.114009599998</c:v>
                </c:pt>
                <c:pt idx="9">
                  <c:v>21128.9493549</c:v>
                </c:pt>
                <c:pt idx="10">
                  <c:v>23227.100894700001</c:v>
                </c:pt>
                <c:pt idx="11">
                  <c:v>28261.062815999998</c:v>
                </c:pt>
                <c:pt idx="12">
                  <c:v>31865.110905360001</c:v>
                </c:pt>
                <c:pt idx="13">
                  <c:v>38401.681707199998</c:v>
                </c:pt>
                <c:pt idx="14">
                  <c:v>45352.847548199999</c:v>
                </c:pt>
                <c:pt idx="15">
                  <c:v>54567.418892999995</c:v>
                </c:pt>
                <c:pt idx="16">
                  <c:v>57623.277467500004</c:v>
                </c:pt>
                <c:pt idx="17">
                  <c:v>67285.558353</c:v>
                </c:pt>
                <c:pt idx="18">
                  <c:v>68636.557913800003</c:v>
                </c:pt>
                <c:pt idx="19">
                  <c:v>56823.321707800002</c:v>
                </c:pt>
                <c:pt idx="20">
                  <c:v>69451.882689205944</c:v>
                </c:pt>
                <c:pt idx="21">
                  <c:v>68602.763477</c:v>
                </c:pt>
                <c:pt idx="22">
                  <c:v>60276.580004793155</c:v>
                </c:pt>
                <c:pt idx="23">
                  <c:v>66710.437537188074</c:v>
                </c:pt>
                <c:pt idx="24">
                  <c:v>90771.663397773082</c:v>
                </c:pt>
                <c:pt idx="25">
                  <c:v>115151.54225708953</c:v>
                </c:pt>
                <c:pt idx="26">
                  <c:v>137282.7638916639</c:v>
                </c:pt>
                <c:pt idx="27">
                  <c:v>169042.33423566585</c:v>
                </c:pt>
                <c:pt idx="28">
                  <c:v>208725.05626632203</c:v>
                </c:pt>
                <c:pt idx="29">
                  <c:v>156354.33400904475</c:v>
                </c:pt>
                <c:pt idx="30">
                  <c:v>192978.96440037634</c:v>
                </c:pt>
              </c:numCache>
            </c:numRef>
          </c:val>
        </c:ser>
        <c:ser>
          <c:idx val="2"/>
          <c:order val="1"/>
          <c:tx>
            <c:strRef>
              <c:f>'2.2.2.67'!$A$55:$B$55</c:f>
              <c:strCache>
                <c:ptCount val="1"/>
                <c:pt idx="0">
                  <c:v>Exportações extra-regionais</c:v>
                </c:pt>
              </c:strCache>
            </c:strRef>
          </c:tx>
          <c:cat>
            <c:numRef>
              <c:f>'2.2.2.67'!$C$52:$AG$52</c:f>
              <c:numCache>
                <c:formatCode>General</c:formatCode>
                <c:ptCount val="31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</c:numCache>
            </c:numRef>
          </c:cat>
          <c:val>
            <c:numRef>
              <c:f>'2.2.2.67'!$C$55:$AG$55</c:f>
              <c:numCache>
                <c:formatCode>0.0</c:formatCode>
                <c:ptCount val="31"/>
                <c:pt idx="0">
                  <c:v>99852.510388400013</c:v>
                </c:pt>
                <c:pt idx="1">
                  <c:v>105718.9299546</c:v>
                </c:pt>
                <c:pt idx="2">
                  <c:v>96869.729722999997</c:v>
                </c:pt>
                <c:pt idx="3">
                  <c:v>100958.8754664</c:v>
                </c:pt>
                <c:pt idx="4">
                  <c:v>111960.4091508</c:v>
                </c:pt>
                <c:pt idx="5">
                  <c:v>107264.81113670001</c:v>
                </c:pt>
                <c:pt idx="6">
                  <c:v>92191.215788999994</c:v>
                </c:pt>
                <c:pt idx="7">
                  <c:v>104312.54229859999</c:v>
                </c:pt>
                <c:pt idx="8">
                  <c:v>120432.15169039999</c:v>
                </c:pt>
                <c:pt idx="9">
                  <c:v>133096.95834510002</c:v>
                </c:pt>
                <c:pt idx="10">
                  <c:v>154079.01280529998</c:v>
                </c:pt>
                <c:pt idx="11">
                  <c:v>148370.579784</c:v>
                </c:pt>
                <c:pt idx="12">
                  <c:v>157695.33469464001</c:v>
                </c:pt>
                <c:pt idx="13">
                  <c:v>165862.58269279997</c:v>
                </c:pt>
                <c:pt idx="14">
                  <c:v>189635.99985180001</c:v>
                </c:pt>
                <c:pt idx="15">
                  <c:v>225265.49850699998</c:v>
                </c:pt>
                <c:pt idx="16">
                  <c:v>253853.8980325</c:v>
                </c:pt>
                <c:pt idx="17">
                  <c:v>277768.58704699995</c:v>
                </c:pt>
                <c:pt idx="18">
                  <c:v>276270.76828620001</c:v>
                </c:pt>
                <c:pt idx="19">
                  <c:v>305108.66369219997</c:v>
                </c:pt>
                <c:pt idx="20">
                  <c:v>361073.29661079409</c:v>
                </c:pt>
                <c:pt idx="21">
                  <c:v>344666.89602300001</c:v>
                </c:pt>
                <c:pt idx="22">
                  <c:v>355138.83729520685</c:v>
                </c:pt>
                <c:pt idx="23">
                  <c:v>386588.67806281196</c:v>
                </c:pt>
                <c:pt idx="24">
                  <c:v>462706.688202227</c:v>
                </c:pt>
                <c:pt idx="25">
                  <c:v>552287.40344291052</c:v>
                </c:pt>
                <c:pt idx="26">
                  <c:v>654519.48980833613</c:v>
                </c:pt>
                <c:pt idx="27">
                  <c:v>724068.29746433417</c:v>
                </c:pt>
                <c:pt idx="28">
                  <c:v>813475.79833367793</c:v>
                </c:pt>
                <c:pt idx="29">
                  <c:v>650496.72139095515</c:v>
                </c:pt>
                <c:pt idx="30">
                  <c:v>813424.68239962368</c:v>
                </c:pt>
              </c:numCache>
            </c:numRef>
          </c:val>
        </c:ser>
        <c:ser>
          <c:idx val="3"/>
          <c:order val="2"/>
          <c:tx>
            <c:strRef>
              <c:f>'2.2.2.67'!$A$56:$B$56</c:f>
              <c:strCache>
                <c:ptCount val="1"/>
                <c:pt idx="0">
                  <c:v>Exportações totais</c:v>
                </c:pt>
              </c:strCache>
            </c:strRef>
          </c:tx>
          <c:cat>
            <c:numRef>
              <c:f>'2.2.2.67'!$C$52:$AG$52</c:f>
              <c:numCache>
                <c:formatCode>General</c:formatCode>
                <c:ptCount val="31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</c:numCache>
            </c:numRef>
          </c:cat>
          <c:val>
            <c:numRef>
              <c:f>'2.2.2.67'!$C$56:$AG$56</c:f>
              <c:numCache>
                <c:formatCode>#\ ###\ ##0.0</c:formatCode>
                <c:ptCount val="31"/>
                <c:pt idx="0">
                  <c:v>119440.80190000001</c:v>
                </c:pt>
                <c:pt idx="1">
                  <c:v>126761.3069</c:v>
                </c:pt>
                <c:pt idx="2">
                  <c:v>114638.7334</c:v>
                </c:pt>
                <c:pt idx="3">
                  <c:v>114465.8452</c:v>
                </c:pt>
                <c:pt idx="4">
                  <c:v>126939.23940000001</c:v>
                </c:pt>
                <c:pt idx="5">
                  <c:v>120657.8303</c:v>
                </c:pt>
                <c:pt idx="6">
                  <c:v>105966.91469999999</c:v>
                </c:pt>
                <c:pt idx="7">
                  <c:v>120453.2821</c:v>
                </c:pt>
                <c:pt idx="8">
                  <c:v>138110.26569999999</c:v>
                </c:pt>
                <c:pt idx="9">
                  <c:v>154225.90770000001</c:v>
                </c:pt>
                <c:pt idx="10">
                  <c:v>177306.11369999999</c:v>
                </c:pt>
                <c:pt idx="11">
                  <c:v>176631.64259999999</c:v>
                </c:pt>
                <c:pt idx="12">
                  <c:v>189560.44560000001</c:v>
                </c:pt>
                <c:pt idx="13">
                  <c:v>204264.26439999999</c:v>
                </c:pt>
                <c:pt idx="14">
                  <c:v>234988.8474</c:v>
                </c:pt>
                <c:pt idx="15">
                  <c:v>279832.91739999998</c:v>
                </c:pt>
                <c:pt idx="16">
                  <c:v>311477.17550000001</c:v>
                </c:pt>
                <c:pt idx="17">
                  <c:v>345054.14539999992</c:v>
                </c:pt>
                <c:pt idx="18">
                  <c:v>344907.32620000001</c:v>
                </c:pt>
                <c:pt idx="19">
                  <c:v>361931.98540000001</c:v>
                </c:pt>
                <c:pt idx="20">
                  <c:v>430525.17930000002</c:v>
                </c:pt>
                <c:pt idx="21">
                  <c:v>413269.65950000001</c:v>
                </c:pt>
                <c:pt idx="22">
                  <c:v>415415.41729999997</c:v>
                </c:pt>
                <c:pt idx="23">
                  <c:v>453299.11560000002</c:v>
                </c:pt>
                <c:pt idx="24">
                  <c:v>553478.35160000005</c:v>
                </c:pt>
                <c:pt idx="25">
                  <c:v>667438.94570000004</c:v>
                </c:pt>
                <c:pt idx="26">
                  <c:v>791802.2537</c:v>
                </c:pt>
                <c:pt idx="27">
                  <c:v>893110.63170000003</c:v>
                </c:pt>
                <c:pt idx="28">
                  <c:v>1022200.8546</c:v>
                </c:pt>
                <c:pt idx="29">
                  <c:v>806851.05539999995</c:v>
                </c:pt>
                <c:pt idx="30">
                  <c:v>1006403.6468</c:v>
                </c:pt>
              </c:numCache>
            </c:numRef>
          </c:val>
        </c:ser>
        <c:marker val="1"/>
        <c:axId val="59387904"/>
        <c:axId val="59389440"/>
      </c:lineChart>
      <c:catAx>
        <c:axId val="59387904"/>
        <c:scaling>
          <c:orientation val="minMax"/>
        </c:scaling>
        <c:axPos val="b"/>
        <c:numFmt formatCode="General" sourceLinked="1"/>
        <c:tickLblPos val="nextTo"/>
        <c:crossAx val="59389440"/>
        <c:crosses val="autoZero"/>
        <c:auto val="1"/>
        <c:lblAlgn val="ctr"/>
        <c:lblOffset val="100"/>
      </c:catAx>
      <c:valAx>
        <c:axId val="59389440"/>
        <c:scaling>
          <c:orientation val="minMax"/>
        </c:scaling>
        <c:axPos val="l"/>
        <c:majorGridlines/>
        <c:numFmt formatCode="General" sourceLinked="1"/>
        <c:tickLblPos val="nextTo"/>
        <c:crossAx val="5938790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8740157499999996" l="0.511811024" r="0.511811024" t="0.78740157499999996" header="0.31496062000000008" footer="0.31496062000000008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/>
      <c:lineChart>
        <c:grouping val="standard"/>
        <c:ser>
          <c:idx val="0"/>
          <c:order val="0"/>
          <c:tx>
            <c:strRef>
              <c:f>'[2]Preços constantes'!$B$22</c:f>
              <c:strCache>
                <c:ptCount val="1"/>
                <c:pt idx="0">
                  <c:v>G</c:v>
                </c:pt>
              </c:strCache>
            </c:strRef>
          </c:tx>
          <c:cat>
            <c:numRef>
              <c:f>'[2]Preços constantes'!$C$9:$V$9</c:f>
              <c:numCache>
                <c:formatCode>General</c:formatCode>
                <c:ptCount val="20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</c:numCache>
            </c:numRef>
          </c:cat>
          <c:val>
            <c:numRef>
              <c:f>'[2]Preços constantes'!$C$22:$V$22</c:f>
              <c:numCache>
                <c:formatCode>General</c:formatCode>
                <c:ptCount val="20"/>
                <c:pt idx="0">
                  <c:v>3.5842576311390095E-2</c:v>
                </c:pt>
                <c:pt idx="1">
                  <c:v>2.8179681491199871E-2</c:v>
                </c:pt>
                <c:pt idx="2">
                  <c:v>2.7143612477297685E-2</c:v>
                </c:pt>
                <c:pt idx="3">
                  <c:v>1.4757975435901738E-2</c:v>
                </c:pt>
                <c:pt idx="4">
                  <c:v>1.0358534201068137E-2</c:v>
                </c:pt>
                <c:pt idx="5">
                  <c:v>1.4386705542643874E-3</c:v>
                </c:pt>
                <c:pt idx="6">
                  <c:v>3.0861734220526627E-2</c:v>
                </c:pt>
                <c:pt idx="7">
                  <c:v>2.5746882168947938E-2</c:v>
                </c:pt>
                <c:pt idx="8">
                  <c:v>2.4433329523970704E-2</c:v>
                </c:pt>
                <c:pt idx="9">
                  <c:v>1.2445377028178051E-2</c:v>
                </c:pt>
                <c:pt idx="10">
                  <c:v>1.2388764907129035E-2</c:v>
                </c:pt>
                <c:pt idx="11">
                  <c:v>1.9435806281018264E-2</c:v>
                </c:pt>
                <c:pt idx="12">
                  <c:v>1.425165040651355E-2</c:v>
                </c:pt>
                <c:pt idx="13">
                  <c:v>2.8529812226304019E-2</c:v>
                </c:pt>
                <c:pt idx="14">
                  <c:v>3.6949036875495667E-2</c:v>
                </c:pt>
                <c:pt idx="15">
                  <c:v>3.5766590691396871E-2</c:v>
                </c:pt>
                <c:pt idx="16">
                  <c:v>5.5227535064475752E-2</c:v>
                </c:pt>
                <c:pt idx="17">
                  <c:v>3.0458419769441747E-2</c:v>
                </c:pt>
                <c:pt idx="18">
                  <c:v>3.8127032891650314E-2</c:v>
                </c:pt>
                <c:pt idx="19">
                  <c:v>4.1800244994789404E-2</c:v>
                </c:pt>
              </c:numCache>
            </c:numRef>
          </c:val>
        </c:ser>
        <c:ser>
          <c:idx val="1"/>
          <c:order val="1"/>
          <c:tx>
            <c:strRef>
              <c:f>'[2]Preços constantes'!$B$24</c:f>
              <c:strCache>
                <c:ptCount val="1"/>
                <c:pt idx="0">
                  <c:v>PIB</c:v>
                </c:pt>
              </c:strCache>
            </c:strRef>
          </c:tx>
          <c:cat>
            <c:numRef>
              <c:f>'[2]Preços constantes'!$C$9:$V$9</c:f>
              <c:numCache>
                <c:formatCode>General</c:formatCode>
                <c:ptCount val="20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</c:numCache>
            </c:numRef>
          </c:cat>
          <c:val>
            <c:numRef>
              <c:f>'[2]Preços constantes'!$C$24:$V$24</c:f>
              <c:numCache>
                <c:formatCode>General</c:formatCode>
                <c:ptCount val="20"/>
                <c:pt idx="0">
                  <c:v>3.4550948022700867E-2</c:v>
                </c:pt>
                <c:pt idx="1">
                  <c:v>2.8096769851960302E-2</c:v>
                </c:pt>
                <c:pt idx="2">
                  <c:v>3.411564750348739E-2</c:v>
                </c:pt>
                <c:pt idx="3">
                  <c:v>4.7626292525598579E-2</c:v>
                </c:pt>
                <c:pt idx="4">
                  <c:v>6.6963895411307206E-3</c:v>
                </c:pt>
                <c:pt idx="5">
                  <c:v>3.5418120081182725E-2</c:v>
                </c:pt>
                <c:pt idx="6">
                  <c:v>5.2823546227741325E-2</c:v>
                </c:pt>
                <c:pt idx="7">
                  <c:v>2.3587183479385043E-2</c:v>
                </c:pt>
                <c:pt idx="8">
                  <c:v>6.1579568947864871E-3</c:v>
                </c:pt>
                <c:pt idx="9">
                  <c:v>4.4397420535625676E-2</c:v>
                </c:pt>
                <c:pt idx="10">
                  <c:v>7.0263767144222999E-3</c:v>
                </c:pt>
                <c:pt idx="11">
                  <c:v>4.3432973079151616E-3</c:v>
                </c:pt>
                <c:pt idx="12">
                  <c:v>1.7456987426111681E-2</c:v>
                </c:pt>
                <c:pt idx="13">
                  <c:v>5.8874086381546009E-2</c:v>
                </c:pt>
                <c:pt idx="14">
                  <c:v>4.5835011340611187E-2</c:v>
                </c:pt>
                <c:pt idx="15">
                  <c:v>5.5625786347984985E-2</c:v>
                </c:pt>
                <c:pt idx="16">
                  <c:v>5.6525118437771082E-2</c:v>
                </c:pt>
                <c:pt idx="17">
                  <c:v>4.0423986108164334E-2</c:v>
                </c:pt>
                <c:pt idx="18">
                  <c:v>-2.0099752306174445E-2</c:v>
                </c:pt>
                <c:pt idx="19">
                  <c:v>6.0167616848805672E-2</c:v>
                </c:pt>
              </c:numCache>
            </c:numRef>
          </c:val>
        </c:ser>
        <c:marker val="1"/>
        <c:axId val="66727296"/>
        <c:axId val="67388544"/>
      </c:lineChart>
      <c:catAx>
        <c:axId val="66727296"/>
        <c:scaling>
          <c:orientation val="minMax"/>
        </c:scaling>
        <c:axPos val="b"/>
        <c:numFmt formatCode="General" sourceLinked="1"/>
        <c:tickLblPos val="nextTo"/>
        <c:crossAx val="67388544"/>
        <c:crosses val="autoZero"/>
        <c:auto val="1"/>
        <c:lblAlgn val="ctr"/>
        <c:lblOffset val="100"/>
      </c:catAx>
      <c:valAx>
        <c:axId val="67388544"/>
        <c:scaling>
          <c:orientation val="minMax"/>
        </c:scaling>
        <c:axPos val="l"/>
        <c:majorGridlines/>
        <c:numFmt formatCode="General" sourceLinked="1"/>
        <c:tickLblPos val="nextTo"/>
        <c:crossAx val="6672729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8740157499999996" l="0.511811024" r="0.511811024" t="0.78740157499999996" header="0.31496062000000113" footer="0.3149606200000011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/>
      <c:lineChart>
        <c:grouping val="standard"/>
        <c:ser>
          <c:idx val="0"/>
          <c:order val="0"/>
          <c:cat>
            <c:numRef>
              <c:f>'[2]Preços constantes'!$B$9:$V$9</c:f>
              <c:numCache>
                <c:formatCode>General</c:formatCode>
                <c:ptCount val="2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</c:numCache>
            </c:numRef>
          </c:cat>
          <c:val>
            <c:numRef>
              <c:f>'[2]Preços constantes'!$B$50:$V$50</c:f>
              <c:numCache>
                <c:formatCode>General</c:formatCode>
                <c:ptCount val="21"/>
                <c:pt idx="0">
                  <c:v>-50311.213892136991</c:v>
                </c:pt>
                <c:pt idx="1">
                  <c:v>-34841.274546828994</c:v>
                </c:pt>
                <c:pt idx="2">
                  <c:v>-15196.923538897972</c:v>
                </c:pt>
                <c:pt idx="3">
                  <c:v>-8354.2465873379842</c:v>
                </c:pt>
                <c:pt idx="4">
                  <c:v>5538.5904763090075</c:v>
                </c:pt>
                <c:pt idx="5">
                  <c:v>-14820.802830213972</c:v>
                </c:pt>
                <c:pt idx="6">
                  <c:v>-16389.39844805497</c:v>
                </c:pt>
                <c:pt idx="7">
                  <c:v>7931.7024847879657</c:v>
                </c:pt>
                <c:pt idx="8">
                  <c:v>12634.433856095013</c:v>
                </c:pt>
                <c:pt idx="9">
                  <c:v>-22451.509823915025</c:v>
                </c:pt>
                <c:pt idx="10">
                  <c:v>-16430.120978638006</c:v>
                </c:pt>
                <c:pt idx="11">
                  <c:v>-18202.376270189008</c:v>
                </c:pt>
                <c:pt idx="12">
                  <c:v>-55502.480147521012</c:v>
                </c:pt>
                <c:pt idx="13">
                  <c:v>-68687.314463243005</c:v>
                </c:pt>
                <c:pt idx="14">
                  <c:v>-69679.283017689013</c:v>
                </c:pt>
                <c:pt idx="15">
                  <c:v>-57293.091053194948</c:v>
                </c:pt>
                <c:pt idx="16">
                  <c:v>-15704.268523642095</c:v>
                </c:pt>
                <c:pt idx="17">
                  <c:v>33222.904115674086</c:v>
                </c:pt>
                <c:pt idx="18">
                  <c:v>81566.74917623098</c:v>
                </c:pt>
                <c:pt idx="19">
                  <c:v>31147.856444208999</c:v>
                </c:pt>
                <c:pt idx="20">
                  <c:v>113889.81791470805</c:v>
                </c:pt>
              </c:numCache>
            </c:numRef>
          </c:val>
        </c:ser>
        <c:marker val="1"/>
        <c:axId val="67413120"/>
        <c:axId val="67414656"/>
      </c:lineChart>
      <c:catAx>
        <c:axId val="67413120"/>
        <c:scaling>
          <c:orientation val="minMax"/>
        </c:scaling>
        <c:axPos val="b"/>
        <c:numFmt formatCode="General" sourceLinked="1"/>
        <c:tickLblPos val="nextTo"/>
        <c:crossAx val="67414656"/>
        <c:crosses val="autoZero"/>
        <c:auto val="1"/>
        <c:lblAlgn val="ctr"/>
        <c:lblOffset val="100"/>
      </c:catAx>
      <c:valAx>
        <c:axId val="67414656"/>
        <c:scaling>
          <c:orientation val="minMax"/>
        </c:scaling>
        <c:axPos val="l"/>
        <c:majorGridlines/>
        <c:numFmt formatCode="General" sourceLinked="1"/>
        <c:tickLblPos val="nextTo"/>
        <c:crossAx val="67413120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8740157499999996" l="0.511811024" r="0.511811024" t="0.78740157499999996" header="0.31496062000000097" footer="0.31496062000000097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autoTitleDeleted val="1"/>
    <c:plotArea>
      <c:layout/>
      <c:lineChart>
        <c:grouping val="standard"/>
        <c:ser>
          <c:idx val="0"/>
          <c:order val="0"/>
          <c:tx>
            <c:strRef>
              <c:f>'Gráfico 8'!$A$20</c:f>
              <c:strCache>
                <c:ptCount val="1"/>
                <c:pt idx="0">
                  <c:v>Taxa de investimento (FBKF/Y)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circle"/>
            <c:size val="6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'Gráfico 8'!$L$9:$V$9</c:f>
              <c:numCache>
                <c:formatCode>General</c:formatCode>
                <c:ptCount val="1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</c:numCache>
            </c:numRef>
          </c:cat>
          <c:val>
            <c:numRef>
              <c:f>'Gráfico 8'!$L$20:$V$20</c:f>
              <c:numCache>
                <c:formatCode>0%</c:formatCode>
                <c:ptCount val="11"/>
                <c:pt idx="0">
                  <c:v>0.18686947243958951</c:v>
                </c:pt>
                <c:pt idx="1">
                  <c:v>0.18164731549602792</c:v>
                </c:pt>
                <c:pt idx="2">
                  <c:v>0.17224485365461095</c:v>
                </c:pt>
                <c:pt idx="3">
                  <c:v>0.16750948715299999</c:v>
                </c:pt>
                <c:pt idx="4">
                  <c:v>0.1761297496187173</c:v>
                </c:pt>
                <c:pt idx="5">
                  <c:v>0.18554525507215266</c:v>
                </c:pt>
                <c:pt idx="6">
                  <c:v>0.19766743566851341</c:v>
                </c:pt>
                <c:pt idx="7">
                  <c:v>0.21000924309238597</c:v>
                </c:pt>
                <c:pt idx="8">
                  <c:v>0.22118397396182665</c:v>
                </c:pt>
                <c:pt idx="9">
                  <c:v>0.2048053988820433</c:v>
                </c:pt>
                <c:pt idx="10">
                  <c:v>0.21874715561975991</c:v>
                </c:pt>
              </c:numCache>
            </c:numRef>
          </c:val>
        </c:ser>
        <c:ser>
          <c:idx val="1"/>
          <c:order val="1"/>
          <c:tx>
            <c:strRef>
              <c:f>'Gráfico 8'!$A$21</c:f>
              <c:strCache>
                <c:ptCount val="1"/>
                <c:pt idx="0">
                  <c:v>Coeficiente de importação (M/Y)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triangle"/>
            <c:size val="10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'Gráfico 8'!$L$9:$V$9</c:f>
              <c:numCache>
                <c:formatCode>General</c:formatCode>
                <c:ptCount val="1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</c:numCache>
            </c:numRef>
          </c:cat>
          <c:val>
            <c:numRef>
              <c:f>'Gráfico 8'!$L$21:$V$21</c:f>
              <c:numCache>
                <c:formatCode>0%</c:formatCode>
                <c:ptCount val="11"/>
                <c:pt idx="0">
                  <c:v>0.20782788876782946</c:v>
                </c:pt>
                <c:pt idx="1">
                  <c:v>0.2064570408654835</c:v>
                </c:pt>
                <c:pt idx="2">
                  <c:v>0.19392262095025173</c:v>
                </c:pt>
                <c:pt idx="3">
                  <c:v>0.19323718791304501</c:v>
                </c:pt>
                <c:pt idx="4">
                  <c:v>0.20831565703566984</c:v>
                </c:pt>
                <c:pt idx="5">
                  <c:v>0.22158879683980306</c:v>
                </c:pt>
                <c:pt idx="6">
                  <c:v>0.24045793161193116</c:v>
                </c:pt>
                <c:pt idx="7">
                  <c:v>0.25720685761900475</c:v>
                </c:pt>
                <c:pt idx="8">
                  <c:v>0.26704553748768201</c:v>
                </c:pt>
                <c:pt idx="9">
                  <c:v>0.23237987936605384</c:v>
                </c:pt>
                <c:pt idx="10">
                  <c:v>0.26930056953439391</c:v>
                </c:pt>
              </c:numCache>
            </c:numRef>
          </c:val>
        </c:ser>
        <c:marker val="1"/>
        <c:axId val="67769856"/>
        <c:axId val="67771776"/>
      </c:lineChart>
      <c:catAx>
        <c:axId val="67769856"/>
        <c:scaling>
          <c:orientation val="minMax"/>
        </c:scaling>
        <c:axPos val="b"/>
        <c:numFmt formatCode="General" sourceLinked="1"/>
        <c:tickLblPos val="nextTo"/>
        <c:crossAx val="67771776"/>
        <c:crosses val="autoZero"/>
        <c:auto val="1"/>
        <c:lblAlgn val="ctr"/>
        <c:lblOffset val="100"/>
      </c:catAx>
      <c:valAx>
        <c:axId val="67771776"/>
        <c:scaling>
          <c:orientation val="minMax"/>
          <c:min val="0.15000000000000024"/>
        </c:scaling>
        <c:axPos val="l"/>
        <c:majorGridlines/>
        <c:numFmt formatCode="0%" sourceLinked="1"/>
        <c:tickLblPos val="nextTo"/>
        <c:crossAx val="67769856"/>
        <c:crosses val="autoZero"/>
        <c:crossBetween val="between"/>
      </c:valAx>
    </c:plotArea>
    <c:legend>
      <c:legendPos val="b"/>
      <c:layout/>
    </c:legend>
    <c:plotVisOnly val="1"/>
  </c:chart>
  <c:printSettings>
    <c:headerFooter/>
    <c:pageMargins b="0.78740157499999996" l="0.511811024" r="0.511811024" t="0.78740157499999996" header="0.31496062000000086" footer="0.31496062000000086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/>
      <c:lineChart>
        <c:grouping val="standard"/>
        <c:ser>
          <c:idx val="0"/>
          <c:order val="0"/>
          <c:cat>
            <c:numRef>
              <c:f>[4]Plan3!$A$24:$A$33</c:f>
              <c:numCache>
                <c:formatCode>General</c:formatCode>
                <c:ptCount val="10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</c:numCache>
            </c:numRef>
          </c:cat>
          <c:val>
            <c:numRef>
              <c:f>[4]Plan3!$S$24:$S$33</c:f>
              <c:numCache>
                <c:formatCode>General</c:formatCode>
                <c:ptCount val="10"/>
                <c:pt idx="0">
                  <c:v>-8.4759708139612755E-2</c:v>
                </c:pt>
                <c:pt idx="1">
                  <c:v>-1.1634068231266559E-2</c:v>
                </c:pt>
                <c:pt idx="2">
                  <c:v>7.1604362205108796E-2</c:v>
                </c:pt>
                <c:pt idx="3">
                  <c:v>9.0087889455660264E-2</c:v>
                </c:pt>
                <c:pt idx="4">
                  <c:v>0.13315641994078731</c:v>
                </c:pt>
                <c:pt idx="5">
                  <c:v>0.10192659087854183</c:v>
                </c:pt>
                <c:pt idx="6">
                  <c:v>0.11724595188396181</c:v>
                </c:pt>
                <c:pt idx="7">
                  <c:v>-0.21888847905766884</c:v>
                </c:pt>
                <c:pt idx="8">
                  <c:v>0.21303189519205645</c:v>
                </c:pt>
                <c:pt idx="9">
                  <c:v>0.13353826677751401</c:v>
                </c:pt>
              </c:numCache>
            </c:numRef>
          </c:val>
        </c:ser>
        <c:marker val="1"/>
        <c:axId val="67457408"/>
        <c:axId val="67458944"/>
      </c:lineChart>
      <c:catAx>
        <c:axId val="67457408"/>
        <c:scaling>
          <c:orientation val="minMax"/>
        </c:scaling>
        <c:axPos val="b"/>
        <c:numFmt formatCode="General" sourceLinked="1"/>
        <c:tickLblPos val="nextTo"/>
        <c:crossAx val="67458944"/>
        <c:crosses val="autoZero"/>
        <c:auto val="1"/>
        <c:lblAlgn val="ctr"/>
        <c:lblOffset val="100"/>
      </c:catAx>
      <c:valAx>
        <c:axId val="67458944"/>
        <c:scaling>
          <c:orientation val="minMax"/>
        </c:scaling>
        <c:axPos val="l"/>
        <c:majorGridlines/>
        <c:numFmt formatCode="General" sourceLinked="1"/>
        <c:tickLblPos val="nextTo"/>
        <c:crossAx val="67457408"/>
        <c:crosses val="autoZero"/>
        <c:crossBetween val="between"/>
      </c:valAx>
    </c:plotArea>
    <c:plotVisOnly val="1"/>
  </c:chart>
  <c:printSettings>
    <c:headerFooter/>
    <c:pageMargins b="0.78740157499999996" l="0.511811024" r="0.511811024" t="0.78740157499999996" header="0.31496062000000036" footer="0.31496062000000036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/>
      <c:lineChart>
        <c:grouping val="standard"/>
        <c:ser>
          <c:idx val="0"/>
          <c:order val="0"/>
          <c:tx>
            <c:strRef>
              <c:f>[4]Plan3!$L$1</c:f>
              <c:strCache>
                <c:ptCount val="1"/>
                <c:pt idx="0">
                  <c:v>Razão X/M</c:v>
                </c:pt>
              </c:strCache>
            </c:strRef>
          </c:tx>
          <c:cat>
            <c:numRef>
              <c:f>[4]Plan3!$A$2:$A$33</c:f>
              <c:numCache>
                <c:formatCode>General</c:formatCode>
                <c:ptCount val="32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</c:numCache>
            </c:numRef>
          </c:cat>
          <c:val>
            <c:numRef>
              <c:f>[4]Plan3!$L$2:$L$33</c:f>
              <c:numCache>
                <c:formatCode>General</c:formatCode>
                <c:ptCount val="32"/>
                <c:pt idx="0">
                  <c:v>0.97688533324282956</c:v>
                </c:pt>
                <c:pt idx="1">
                  <c:v>0.98615614590508849</c:v>
                </c:pt>
                <c:pt idx="2">
                  <c:v>1.0293544925269247</c:v>
                </c:pt>
                <c:pt idx="3">
                  <c:v>1.1814537566656573</c:v>
                </c:pt>
                <c:pt idx="4">
                  <c:v>1.205813332656557</c:v>
                </c:pt>
                <c:pt idx="5">
                  <c:v>1.1686921553269694</c:v>
                </c:pt>
                <c:pt idx="6">
                  <c:v>1.0771535191711816</c:v>
                </c:pt>
                <c:pt idx="7">
                  <c:v>1.0868642123118943</c:v>
                </c:pt>
                <c:pt idx="8">
                  <c:v>1.096906956005764</c:v>
                </c:pt>
                <c:pt idx="9">
                  <c:v>1.1076736623525041</c:v>
                </c:pt>
                <c:pt idx="10">
                  <c:v>1.0853060120747797</c:v>
                </c:pt>
                <c:pt idx="11">
                  <c:v>1.0046718723376804</c:v>
                </c:pt>
                <c:pt idx="12">
                  <c:v>0.95314362261965013</c:v>
                </c:pt>
                <c:pt idx="13">
                  <c:v>0.9392258731935893</c:v>
                </c:pt>
                <c:pt idx="14">
                  <c:v>0.92373394616916615</c:v>
                </c:pt>
                <c:pt idx="15">
                  <c:v>0.95217476736233564</c:v>
                </c:pt>
                <c:pt idx="16">
                  <c:v>0.95204563348536553</c:v>
                </c:pt>
                <c:pt idx="17">
                  <c:v>0.92211152421022458</c:v>
                </c:pt>
                <c:pt idx="18">
                  <c:v>0.89126763859195191</c:v>
                </c:pt>
                <c:pt idx="19">
                  <c:v>0.92694911154393211</c:v>
                </c:pt>
                <c:pt idx="20">
                  <c:v>0.93837045220682513</c:v>
                </c:pt>
                <c:pt idx="21">
                  <c:v>0.92879824104176267</c:v>
                </c:pt>
                <c:pt idx="22">
                  <c:v>0.96256228620377915</c:v>
                </c:pt>
                <c:pt idx="23">
                  <c:v>0.98637428021694806</c:v>
                </c:pt>
                <c:pt idx="24">
                  <c:v>0.99046083124364304</c:v>
                </c:pt>
                <c:pt idx="25">
                  <c:v>1</c:v>
                </c:pt>
                <c:pt idx="26">
                  <c:v>0.9992791849510082</c:v>
                </c:pt>
                <c:pt idx="27">
                  <c:v>0.97138584252085158</c:v>
                </c:pt>
                <c:pt idx="28">
                  <c:v>0.94851945210199751</c:v>
                </c:pt>
                <c:pt idx="29">
                  <c:v>0.97019651659408979</c:v>
                </c:pt>
                <c:pt idx="30">
                  <c:v>0.95628523738092697</c:v>
                </c:pt>
                <c:pt idx="31">
                  <c:v>0.96120838980288292</c:v>
                </c:pt>
              </c:numCache>
            </c:numRef>
          </c:val>
        </c:ser>
        <c:ser>
          <c:idx val="1"/>
          <c:order val="1"/>
          <c:tx>
            <c:strRef>
              <c:f>[4]Plan3!$I$1</c:f>
              <c:strCache>
                <c:ptCount val="1"/>
                <c:pt idx="0">
                  <c:v>QX/QM</c:v>
                </c:pt>
              </c:strCache>
            </c:strRef>
          </c:tx>
          <c:cat>
            <c:numRef>
              <c:f>[4]Plan3!$A$2:$A$33</c:f>
              <c:numCache>
                <c:formatCode>General</c:formatCode>
                <c:ptCount val="32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</c:numCache>
            </c:numRef>
          </c:cat>
          <c:val>
            <c:numRef>
              <c:f>[4]Plan3!$I$2:$I$33</c:f>
              <c:numCache>
                <c:formatCode>General</c:formatCode>
                <c:ptCount val="32"/>
                <c:pt idx="0">
                  <c:v>0.96969696969696961</c:v>
                </c:pt>
                <c:pt idx="1">
                  <c:v>1.0344827586206897</c:v>
                </c:pt>
                <c:pt idx="2">
                  <c:v>1.1839080459770117</c:v>
                </c:pt>
                <c:pt idx="3">
                  <c:v>1.687022900763359</c:v>
                </c:pt>
                <c:pt idx="4">
                  <c:v>1.7428571428571427</c:v>
                </c:pt>
                <c:pt idx="5">
                  <c:v>1.6462585034013606</c:v>
                </c:pt>
                <c:pt idx="6">
                  <c:v>1.5189873417721518</c:v>
                </c:pt>
                <c:pt idx="7">
                  <c:v>1.5568862275449102</c:v>
                </c:pt>
                <c:pt idx="8">
                  <c:v>1.5898876404494382</c:v>
                </c:pt>
                <c:pt idx="9">
                  <c:v>1.6096256684491981</c:v>
                </c:pt>
                <c:pt idx="10">
                  <c:v>1.468181818181818</c:v>
                </c:pt>
                <c:pt idx="11">
                  <c:v>1.2490566037735849</c:v>
                </c:pt>
                <c:pt idx="12">
                  <c:v>1.1316614420062696</c:v>
                </c:pt>
                <c:pt idx="13">
                  <c:v>1.1126373626373627</c:v>
                </c:pt>
                <c:pt idx="14">
                  <c:v>1.0066964285714286</c:v>
                </c:pt>
                <c:pt idx="15">
                  <c:v>1.0619658119658122</c:v>
                </c:pt>
                <c:pt idx="16">
                  <c:v>1.0390334572490707</c:v>
                </c:pt>
                <c:pt idx="17">
                  <c:v>0.94954128440366969</c:v>
                </c:pt>
                <c:pt idx="18">
                  <c:v>0.91735537190082639</c:v>
                </c:pt>
                <c:pt idx="19">
                  <c:v>0.9711141678129297</c:v>
                </c:pt>
                <c:pt idx="20">
                  <c:v>0.94457831325301211</c:v>
                </c:pt>
                <c:pt idx="21">
                  <c:v>0.96062052505966589</c:v>
                </c:pt>
                <c:pt idx="22">
                  <c:v>1.037084398976982</c:v>
                </c:pt>
                <c:pt idx="23">
                  <c:v>1.0687898089171974</c:v>
                </c:pt>
                <c:pt idx="24">
                  <c:v>1.0356347438752784</c:v>
                </c:pt>
                <c:pt idx="25">
                  <c:v>1</c:v>
                </c:pt>
                <c:pt idx="26">
                  <c:v>0.93491644678979768</c:v>
                </c:pt>
                <c:pt idx="27">
                  <c:v>0.86242138364779874</c:v>
                </c:pt>
                <c:pt idx="28">
                  <c:v>0.79307858687815436</c:v>
                </c:pt>
                <c:pt idx="29">
                  <c:v>0.90263157894736845</c:v>
                </c:pt>
                <c:pt idx="30">
                  <c:v>0.79872430900070879</c:v>
                </c:pt>
                <c:pt idx="31">
                  <c:v>0.75127551020408156</c:v>
                </c:pt>
              </c:numCache>
            </c:numRef>
          </c:val>
        </c:ser>
        <c:ser>
          <c:idx val="2"/>
          <c:order val="2"/>
          <c:tx>
            <c:strRef>
              <c:f>[4]Plan3!$J$1</c:f>
              <c:strCache>
                <c:ptCount val="1"/>
                <c:pt idx="0">
                  <c:v>PX/PM</c:v>
                </c:pt>
              </c:strCache>
            </c:strRef>
          </c:tx>
          <c:cat>
            <c:numRef>
              <c:f>[4]Plan3!$A$2:$A$33</c:f>
              <c:numCache>
                <c:formatCode>General</c:formatCode>
                <c:ptCount val="32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</c:numCache>
            </c:numRef>
          </c:cat>
          <c:val>
            <c:numRef>
              <c:f>[4]Plan3!$J$2:$J$33</c:f>
              <c:numCache>
                <c:formatCode>General</c:formatCode>
                <c:ptCount val="32"/>
                <c:pt idx="0">
                  <c:v>0.98412698412698407</c:v>
                </c:pt>
                <c:pt idx="1">
                  <c:v>0.94008714596949894</c:v>
                </c:pt>
                <c:pt idx="2">
                  <c:v>0.89497716894977186</c:v>
                </c:pt>
                <c:pt idx="3">
                  <c:v>0.82739420935412022</c:v>
                </c:pt>
                <c:pt idx="4">
                  <c:v>0.83425414364640882</c:v>
                </c:pt>
                <c:pt idx="5">
                  <c:v>0.82966396292004629</c:v>
                </c:pt>
                <c:pt idx="6">
                  <c:v>0.76383763837638385</c:v>
                </c:pt>
                <c:pt idx="7">
                  <c:v>0.75874125874125875</c:v>
                </c:pt>
                <c:pt idx="8">
                  <c:v>0.75678610206297514</c:v>
                </c:pt>
                <c:pt idx="9">
                  <c:v>0.76225234619395188</c:v>
                </c:pt>
                <c:pt idx="10">
                  <c:v>0.80227743271221541</c:v>
                </c:pt>
                <c:pt idx="11">
                  <c:v>0.8081023454157783</c:v>
                </c:pt>
                <c:pt idx="12">
                  <c:v>0.80278670953912123</c:v>
                </c:pt>
                <c:pt idx="13">
                  <c:v>0.7928416485900216</c:v>
                </c:pt>
                <c:pt idx="14">
                  <c:v>0.84760845383759731</c:v>
                </c:pt>
                <c:pt idx="15">
                  <c:v>0.85373443983402486</c:v>
                </c:pt>
                <c:pt idx="16">
                  <c:v>0.87234042553191493</c:v>
                </c:pt>
                <c:pt idx="17">
                  <c:v>0.89547413793103448</c:v>
                </c:pt>
                <c:pt idx="18">
                  <c:v>0.86592178770949724</c:v>
                </c:pt>
                <c:pt idx="19">
                  <c:v>0.88479262672811054</c:v>
                </c:pt>
                <c:pt idx="20">
                  <c:v>0.93220338983050843</c:v>
                </c:pt>
                <c:pt idx="21">
                  <c:v>0.89803012746234068</c:v>
                </c:pt>
                <c:pt idx="22">
                  <c:v>0.89339513325608344</c:v>
                </c:pt>
                <c:pt idx="23">
                  <c:v>0.91031390134529144</c:v>
                </c:pt>
                <c:pt idx="24">
                  <c:v>0.9472573839662447</c:v>
                </c:pt>
                <c:pt idx="25">
                  <c:v>1</c:v>
                </c:pt>
                <c:pt idx="26">
                  <c:v>1.068072866730585</c:v>
                </c:pt>
                <c:pt idx="27">
                  <c:v>1.0941176470588236</c:v>
                </c:pt>
                <c:pt idx="28">
                  <c:v>1.1344262295081968</c:v>
                </c:pt>
                <c:pt idx="29">
                  <c:v>1.0428189116859947</c:v>
                </c:pt>
                <c:pt idx="30">
                  <c:v>1.1449275362318843</c:v>
                </c:pt>
                <c:pt idx="31">
                  <c:v>1.2298039215686276</c:v>
                </c:pt>
              </c:numCache>
            </c:numRef>
          </c:val>
        </c:ser>
        <c:marker val="1"/>
        <c:axId val="64564608"/>
        <c:axId val="64574592"/>
      </c:lineChart>
      <c:catAx>
        <c:axId val="64564608"/>
        <c:scaling>
          <c:orientation val="minMax"/>
        </c:scaling>
        <c:axPos val="b"/>
        <c:numFmt formatCode="General" sourceLinked="1"/>
        <c:tickLblPos val="nextTo"/>
        <c:crossAx val="64574592"/>
        <c:crosses val="autoZero"/>
        <c:auto val="1"/>
        <c:lblAlgn val="ctr"/>
        <c:lblOffset val="100"/>
      </c:catAx>
      <c:valAx>
        <c:axId val="64574592"/>
        <c:scaling>
          <c:orientation val="minMax"/>
          <c:min val="0.60000000000000042"/>
        </c:scaling>
        <c:axPos val="l"/>
        <c:majorGridlines/>
        <c:numFmt formatCode="General" sourceLinked="1"/>
        <c:tickLblPos val="nextTo"/>
        <c:crossAx val="64564608"/>
        <c:crosses val="autoZero"/>
        <c:crossBetween val="between"/>
      </c:valAx>
    </c:plotArea>
    <c:legend>
      <c:legendPos val="b"/>
      <c:txPr>
        <a:bodyPr/>
        <a:lstStyle/>
        <a:p>
          <a:pPr>
            <a:defRPr b="1"/>
          </a:pPr>
          <a:endParaRPr lang="pt-BR"/>
        </a:p>
      </c:txPr>
    </c:legend>
    <c:plotVisOnly val="1"/>
  </c:chart>
  <c:printSettings>
    <c:headerFooter/>
    <c:pageMargins b="0.78740157499999996" l="0.511811024" r="0.511811024" t="0.78740157499999996" header="0.31496062000000025" footer="0.3149606200000002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style val="1"/>
  <c:chart>
    <c:title>
      <c:layout/>
    </c:title>
    <c:plotArea>
      <c:layout/>
      <c:lineChart>
        <c:grouping val="standard"/>
        <c:ser>
          <c:idx val="1"/>
          <c:order val="0"/>
          <c:tx>
            <c:strRef>
              <c:f>'Gráfico 1'!$G$1</c:f>
              <c:strCache>
                <c:ptCount val="1"/>
                <c:pt idx="0">
                  <c:v>América Latina e Caribe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cat>
            <c:strRef>
              <c:f>'Gráfico 1'!$C$2:$C$34</c:f>
              <c:strCache>
                <c:ptCount val="33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</c:strCache>
            </c:strRef>
          </c:cat>
          <c:val>
            <c:numRef>
              <c:f>'Gráfico 1'!$G$2:$G$34</c:f>
              <c:numCache>
                <c:formatCode>0.00%</c:formatCode>
                <c:ptCount val="33"/>
                <c:pt idx="0">
                  <c:v>4.7752868779650411E-2</c:v>
                </c:pt>
                <c:pt idx="1">
                  <c:v>5.0844519582179351E-2</c:v>
                </c:pt>
                <c:pt idx="2">
                  <c:v>5.3802105267890622E-2</c:v>
                </c:pt>
                <c:pt idx="3">
                  <c:v>5.2062526762913938E-2</c:v>
                </c:pt>
                <c:pt idx="4">
                  <c:v>5.3269108155179677E-2</c:v>
                </c:pt>
                <c:pt idx="5">
                  <c:v>5.5747878696753142E-2</c:v>
                </c:pt>
                <c:pt idx="6">
                  <c:v>5.2434012820821378E-2</c:v>
                </c:pt>
                <c:pt idx="7">
                  <c:v>4.1693940185908225E-2</c:v>
                </c:pt>
                <c:pt idx="8">
                  <c:v>4.0139344788631764E-2</c:v>
                </c:pt>
                <c:pt idx="9">
                  <c:v>4.0323828713420544E-2</c:v>
                </c:pt>
                <c:pt idx="10">
                  <c:v>4.1698178774168898E-2</c:v>
                </c:pt>
                <c:pt idx="11">
                  <c:v>4.0098113242037402E-2</c:v>
                </c:pt>
                <c:pt idx="12">
                  <c:v>3.9425278484782431E-2</c:v>
                </c:pt>
                <c:pt idx="13">
                  <c:v>3.9278693882597679E-2</c:v>
                </c:pt>
                <c:pt idx="14">
                  <c:v>4.2951737029175048E-2</c:v>
                </c:pt>
                <c:pt idx="15">
                  <c:v>4.401281864044073E-2</c:v>
                </c:pt>
                <c:pt idx="16">
                  <c:v>4.3966189466385204E-2</c:v>
                </c:pt>
                <c:pt idx="17">
                  <c:v>4.6164241124739033E-2</c:v>
                </c:pt>
                <c:pt idx="18">
                  <c:v>4.9123027409413586E-2</c:v>
                </c:pt>
                <c:pt idx="19">
                  <c:v>4.9506168554690394E-2</c:v>
                </c:pt>
                <c:pt idx="20">
                  <c:v>5.0421223831165228E-2</c:v>
                </c:pt>
                <c:pt idx="21">
                  <c:v>5.4070448007794238E-2</c:v>
                </c:pt>
                <c:pt idx="22">
                  <c:v>5.3709595563625187E-2</c:v>
                </c:pt>
                <c:pt idx="23">
                  <c:v>5.1345640680765345E-2</c:v>
                </c:pt>
                <c:pt idx="24">
                  <c:v>4.8247565282632854E-2</c:v>
                </c:pt>
                <c:pt idx="25">
                  <c:v>4.8853103826066772E-2</c:v>
                </c:pt>
                <c:pt idx="26">
                  <c:v>5.1939774573925013E-2</c:v>
                </c:pt>
                <c:pt idx="27">
                  <c:v>5.3504146398838111E-2</c:v>
                </c:pt>
                <c:pt idx="28">
                  <c:v>5.1828915915592542E-2</c:v>
                </c:pt>
                <c:pt idx="29">
                  <c:v>5.2511826196966267E-2</c:v>
                </c:pt>
                <c:pt idx="30">
                  <c:v>5.1675775859532001E-2</c:v>
                </c:pt>
                <c:pt idx="31">
                  <c:v>5.4086963296970603E-2</c:v>
                </c:pt>
                <c:pt idx="32">
                  <c:v>5.6924628224435114E-2</c:v>
                </c:pt>
              </c:numCache>
            </c:numRef>
          </c:val>
        </c:ser>
        <c:marker val="1"/>
        <c:axId val="59654912"/>
        <c:axId val="59656832"/>
      </c:lineChart>
      <c:catAx>
        <c:axId val="59654912"/>
        <c:scaling>
          <c:orientation val="minMax"/>
        </c:scaling>
        <c:axPos val="b"/>
        <c:tickLblPos val="nextTo"/>
        <c:crossAx val="59656832"/>
        <c:crosses val="autoZero"/>
        <c:auto val="1"/>
        <c:lblAlgn val="ctr"/>
        <c:lblOffset val="100"/>
      </c:catAx>
      <c:valAx>
        <c:axId val="59656832"/>
        <c:scaling>
          <c:orientation val="minMax"/>
          <c:min val="3.7000000000000012E-2"/>
        </c:scaling>
        <c:axPos val="l"/>
        <c:majorGridlines/>
        <c:numFmt formatCode="0.00%" sourceLinked="1"/>
        <c:tickLblPos val="nextTo"/>
        <c:crossAx val="59654912"/>
        <c:crosses val="autoZero"/>
        <c:crossBetween val="between"/>
      </c:valAx>
    </c:plotArea>
    <c:legend>
      <c:legendPos val="b"/>
      <c:layout/>
    </c:legend>
    <c:plotVisOnly val="1"/>
  </c:chart>
  <c:printSettings>
    <c:headerFooter/>
    <c:pageMargins b="0.78740157499999996" l="0.511811024" r="0.511811024" t="0.78740157499999996" header="0.31496062000000125" footer="0.3149606200000012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autoTitleDeleted val="1"/>
    <c:plotArea>
      <c:layout/>
      <c:lineChart>
        <c:grouping val="standard"/>
        <c:ser>
          <c:idx val="0"/>
          <c:order val="0"/>
          <c:tx>
            <c:strRef>
              <c:f>'Gráfico 2'!$B$23</c:f>
              <c:strCache>
                <c:ptCount val="1"/>
                <c:pt idx="0">
                  <c:v>Balance de bienes y servicios                     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'Gráfico 2'!$C$9:$AG$9</c:f>
              <c:numCache>
                <c:formatCode>General</c:formatCode>
                <c:ptCount val="31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</c:numCache>
            </c:numRef>
          </c:cat>
          <c:val>
            <c:numRef>
              <c:f>'Gráfico 2'!$C$23:$AG$23</c:f>
              <c:numCache>
                <c:formatCode>###\ ###\ ##0.0</c:formatCode>
                <c:ptCount val="31"/>
                <c:pt idx="0">
                  <c:v>-12297.7562</c:v>
                </c:pt>
                <c:pt idx="1">
                  <c:v>-15855.1687</c:v>
                </c:pt>
                <c:pt idx="2">
                  <c:v>-4306.8418000000001</c:v>
                </c:pt>
                <c:pt idx="3">
                  <c:v>24286.883399999999</c:v>
                </c:pt>
                <c:pt idx="4">
                  <c:v>33630.221899999997</c:v>
                </c:pt>
                <c:pt idx="5">
                  <c:v>29149.57</c:v>
                </c:pt>
                <c:pt idx="6">
                  <c:v>12081.7099</c:v>
                </c:pt>
                <c:pt idx="7">
                  <c:v>17128.143400000001</c:v>
                </c:pt>
                <c:pt idx="8">
                  <c:v>19425.743999999999</c:v>
                </c:pt>
                <c:pt idx="9">
                  <c:v>25028.4195</c:v>
                </c:pt>
                <c:pt idx="10">
                  <c:v>22310.800200000001</c:v>
                </c:pt>
                <c:pt idx="11">
                  <c:v>3405.4888999999998</c:v>
                </c:pt>
                <c:pt idx="12">
                  <c:v>-14866.3621</c:v>
                </c:pt>
                <c:pt idx="13">
                  <c:v>-23064.371800000001</c:v>
                </c:pt>
                <c:pt idx="14">
                  <c:v>-29018.6433</c:v>
                </c:pt>
                <c:pt idx="15">
                  <c:v>-13134.9282</c:v>
                </c:pt>
                <c:pt idx="16">
                  <c:v>-12170.8477</c:v>
                </c:pt>
                <c:pt idx="17">
                  <c:v>-36099.502500000002</c:v>
                </c:pt>
                <c:pt idx="18">
                  <c:v>-58182.875899999999</c:v>
                </c:pt>
                <c:pt idx="19">
                  <c:v>-25731.453699999998</c:v>
                </c:pt>
                <c:pt idx="20">
                  <c:v>-17077.758399999999</c:v>
                </c:pt>
                <c:pt idx="21">
                  <c:v>-26203.323700000001</c:v>
                </c:pt>
                <c:pt idx="22">
                  <c:v>6603.3091000000004</c:v>
                </c:pt>
                <c:pt idx="23">
                  <c:v>29757.274600000001</c:v>
                </c:pt>
                <c:pt idx="24">
                  <c:v>44849.114699999998</c:v>
                </c:pt>
                <c:pt idx="25">
                  <c:v>64774.343800000002</c:v>
                </c:pt>
                <c:pt idx="26">
                  <c:v>80511.734400000001</c:v>
                </c:pt>
                <c:pt idx="27">
                  <c:v>47061.213600000003</c:v>
                </c:pt>
                <c:pt idx="28">
                  <c:v>12190.109200000001</c:v>
                </c:pt>
                <c:pt idx="29">
                  <c:v>21000.590899999999</c:v>
                </c:pt>
                <c:pt idx="30">
                  <c:v>-351.35469999999998</c:v>
                </c:pt>
              </c:numCache>
            </c:numRef>
          </c:val>
        </c:ser>
        <c:marker val="1"/>
        <c:axId val="64236160"/>
        <c:axId val="64246528"/>
      </c:lineChart>
      <c:catAx>
        <c:axId val="64236160"/>
        <c:scaling>
          <c:orientation val="minMax"/>
        </c:scaling>
        <c:axPos val="b"/>
        <c:numFmt formatCode="General" sourceLinked="1"/>
        <c:tickLblPos val="nextTo"/>
        <c:crossAx val="64246528"/>
        <c:crosses val="autoZero"/>
        <c:auto val="1"/>
        <c:lblAlgn val="ctr"/>
        <c:lblOffset val="100"/>
      </c:catAx>
      <c:valAx>
        <c:axId val="64246528"/>
        <c:scaling>
          <c:orientation val="minMax"/>
        </c:scaling>
        <c:axPos val="l"/>
        <c:majorGridlines/>
        <c:numFmt formatCode="###\ ###\ ##0.0" sourceLinked="1"/>
        <c:tickLblPos val="nextTo"/>
        <c:crossAx val="64236160"/>
        <c:crosses val="autoZero"/>
        <c:crossBetween val="between"/>
      </c:valAx>
    </c:plotArea>
    <c:plotVisOnly val="1"/>
    <c:dispBlanksAs val="gap"/>
  </c:chart>
  <c:printSettings>
    <c:headerFooter/>
    <c:pageMargins b="0.78740157499999996" l="0.511811024" r="0.511811024" t="0.78740157499999996" header="0.31496062000000097" footer="0.31496062000000097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autoTitleDeleted val="1"/>
    <c:plotArea>
      <c:layout/>
      <c:lineChart>
        <c:grouping val="standard"/>
        <c:ser>
          <c:idx val="1"/>
          <c:order val="0"/>
          <c:tx>
            <c:strRef>
              <c:f>'Gráfico 3'!$B$77</c:f>
              <c:strCache>
                <c:ptCount val="1"/>
                <c:pt idx="0">
                  <c:v>Razão RLEE/X (2)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circle"/>
            <c:size val="6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'Gráfico 3'!$C$72:$AG$72</c:f>
              <c:numCache>
                <c:formatCode>General</c:formatCode>
                <c:ptCount val="31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</c:numCache>
            </c:numRef>
          </c:cat>
          <c:val>
            <c:numRef>
              <c:f>'Gráfico 3'!$C$77:$AG$77</c:f>
              <c:numCache>
                <c:formatCode>0.00%</c:formatCode>
                <c:ptCount val="31"/>
                <c:pt idx="0">
                  <c:v>0.19661171785903034</c:v>
                </c:pt>
                <c:pt idx="1">
                  <c:v>0.28032159058672462</c:v>
                </c:pt>
                <c:pt idx="2">
                  <c:v>0.40491378588709931</c:v>
                </c:pt>
                <c:pt idx="3">
                  <c:v>0.34758472633422749</c:v>
                </c:pt>
                <c:pt idx="4">
                  <c:v>0.34286992510267816</c:v>
                </c:pt>
                <c:pt idx="5">
                  <c:v>0.34022160775066951</c:v>
                </c:pt>
                <c:pt idx="6">
                  <c:v>0.36298492013154288</c:v>
                </c:pt>
                <c:pt idx="7">
                  <c:v>0.30651543903967454</c:v>
                </c:pt>
                <c:pt idx="8">
                  <c:v>0.29616122106405207</c:v>
                </c:pt>
                <c:pt idx="9">
                  <c:v>0.30129781099897207</c:v>
                </c:pt>
                <c:pt idx="10">
                  <c:v>0.23364067139688807</c:v>
                </c:pt>
                <c:pt idx="11">
                  <c:v>0.22307147109746039</c:v>
                </c:pt>
                <c:pt idx="12">
                  <c:v>0.19967729521595204</c:v>
                </c:pt>
                <c:pt idx="13">
                  <c:v>0.21548901940227372</c:v>
                </c:pt>
                <c:pt idx="14">
                  <c:v>0.19758925272249322</c:v>
                </c:pt>
                <c:pt idx="15">
                  <c:v>0.18839109930845122</c:v>
                </c:pt>
                <c:pt idx="16">
                  <c:v>0.1727656180973243</c:v>
                </c:pt>
                <c:pt idx="17">
                  <c:v>0.17175541376796327</c:v>
                </c:pt>
                <c:pt idx="18">
                  <c:v>0.18627750999225287</c:v>
                </c:pt>
                <c:pt idx="19">
                  <c:v>0.1708197930838776</c:v>
                </c:pt>
                <c:pt idx="20">
                  <c:v>0.15140112052907145</c:v>
                </c:pt>
                <c:pt idx="21">
                  <c:v>0.161498543208761</c:v>
                </c:pt>
                <c:pt idx="22">
                  <c:v>0.15225699676167123</c:v>
                </c:pt>
                <c:pt idx="23">
                  <c:v>0.15374862941625711</c:v>
                </c:pt>
                <c:pt idx="24">
                  <c:v>0.14870658530426842</c:v>
                </c:pt>
                <c:pt idx="25">
                  <c:v>0.14699801135042914</c:v>
                </c:pt>
                <c:pt idx="26">
                  <c:v>0.14495046958461355</c:v>
                </c:pt>
                <c:pt idx="27">
                  <c:v>0.13655400360194656</c:v>
                </c:pt>
                <c:pt idx="28">
                  <c:v>0.13359453473921601</c:v>
                </c:pt>
                <c:pt idx="29">
                  <c:v>0.15476042889921901</c:v>
                </c:pt>
                <c:pt idx="30">
                  <c:v>0.14427798066538519</c:v>
                </c:pt>
              </c:numCache>
            </c:numRef>
          </c:val>
        </c:ser>
        <c:marker val="1"/>
        <c:axId val="59621376"/>
        <c:axId val="59623296"/>
      </c:lineChart>
      <c:catAx>
        <c:axId val="59621376"/>
        <c:scaling>
          <c:orientation val="minMax"/>
        </c:scaling>
        <c:axPos val="b"/>
        <c:numFmt formatCode="General" sourceLinked="1"/>
        <c:tickLblPos val="nextTo"/>
        <c:crossAx val="59623296"/>
        <c:crosses val="autoZero"/>
        <c:auto val="1"/>
        <c:lblAlgn val="ctr"/>
        <c:lblOffset val="100"/>
      </c:catAx>
      <c:valAx>
        <c:axId val="59623296"/>
        <c:scaling>
          <c:orientation val="minMax"/>
        </c:scaling>
        <c:axPos val="l"/>
        <c:majorGridlines/>
        <c:numFmt formatCode="0.00%" sourceLinked="1"/>
        <c:tickLblPos val="nextTo"/>
        <c:crossAx val="59621376"/>
        <c:crosses val="autoZero"/>
        <c:crossBetween val="between"/>
      </c:valAx>
    </c:plotArea>
    <c:plotVisOnly val="1"/>
  </c:chart>
  <c:printSettings>
    <c:headerFooter/>
    <c:pageMargins b="0.78740157499999996" l="0.511811024" r="0.511811024" t="0.78740157499999996" header="0.31496062000000091" footer="0.3149606200000009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/>
      <c:lineChart>
        <c:grouping val="standard"/>
        <c:ser>
          <c:idx val="0"/>
          <c:order val="0"/>
          <c:tx>
            <c:strRef>
              <c:f>'Gráfico 3'!$B$80</c:f>
              <c:strCache>
                <c:ptCount val="1"/>
                <c:pt idx="0">
                  <c:v>X-M/X</c:v>
                </c:pt>
              </c:strCache>
            </c:strRef>
          </c:tx>
          <c:cat>
            <c:numRef>
              <c:f>'Gráfico 3'!$C$72:$AG$72</c:f>
              <c:numCache>
                <c:formatCode>General</c:formatCode>
                <c:ptCount val="31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</c:numCache>
            </c:numRef>
          </c:cat>
          <c:val>
            <c:numRef>
              <c:f>'Gráfico 3'!$C$80:$AG$80</c:f>
              <c:numCache>
                <c:formatCode>0.00%</c:formatCode>
                <c:ptCount val="31"/>
                <c:pt idx="0">
                  <c:v>-8.3461985187190148E-3</c:v>
                </c:pt>
                <c:pt idx="1">
                  <c:v>-1.4008343583742913E-2</c:v>
                </c:pt>
                <c:pt idx="2">
                  <c:v>8.4498790319941022E-2</c:v>
                </c:pt>
                <c:pt idx="3">
                  <c:v>0.31224412014673808</c:v>
                </c:pt>
                <c:pt idx="4">
                  <c:v>0.35801464370056346</c:v>
                </c:pt>
                <c:pt idx="5">
                  <c:v>0.32744684518107831</c:v>
                </c:pt>
                <c:pt idx="6">
                  <c:v>0.20119726348345893</c:v>
                </c:pt>
                <c:pt idx="7">
                  <c:v>0.21244937688912233</c:v>
                </c:pt>
                <c:pt idx="8">
                  <c:v>0.21307590749728875</c:v>
                </c:pt>
                <c:pt idx="9">
                  <c:v>0.22600318098865782</c:v>
                </c:pt>
                <c:pt idx="10">
                  <c:v>0.19412348629830375</c:v>
                </c:pt>
                <c:pt idx="11">
                  <c:v>7.5875274550983487E-2</c:v>
                </c:pt>
                <c:pt idx="12">
                  <c:v>-3.6659111114789894E-2</c:v>
                </c:pt>
                <c:pt idx="13">
                  <c:v>-6.7364153594466056E-2</c:v>
                </c:pt>
                <c:pt idx="14">
                  <c:v>-8.124732881612072E-2</c:v>
                </c:pt>
                <c:pt idx="15">
                  <c:v>-3.5171090204957436E-3</c:v>
                </c:pt>
                <c:pt idx="16">
                  <c:v>1.7617853116908707E-3</c:v>
                </c:pt>
                <c:pt idx="17">
                  <c:v>-6.6887670313314232E-2</c:v>
                </c:pt>
                <c:pt idx="18">
                  <c:v>-0.14634976293293847</c:v>
                </c:pt>
                <c:pt idx="19">
                  <c:v>-4.4794221062544146E-2</c:v>
                </c:pt>
                <c:pt idx="20">
                  <c:v>-9.868117506311674E-3</c:v>
                </c:pt>
                <c:pt idx="21">
                  <c:v>-2.8799387661188326E-2</c:v>
                </c:pt>
                <c:pt idx="22">
                  <c:v>4.916068074485503E-2</c:v>
                </c:pt>
                <c:pt idx="23">
                  <c:v>9.8892820387164473E-2</c:v>
                </c:pt>
                <c:pt idx="24">
                  <c:v>0.11141571719238656</c:v>
                </c:pt>
                <c:pt idx="25">
                  <c:v>0.1261610444287084</c:v>
                </c:pt>
                <c:pt idx="26">
                  <c:v>0.12981130742990216</c:v>
                </c:pt>
                <c:pt idx="27">
                  <c:v>7.8735289769113717E-2</c:v>
                </c:pt>
                <c:pt idx="28">
                  <c:v>4.641838763019087E-2</c:v>
                </c:pt>
                <c:pt idx="29">
                  <c:v>7.3542833897281168E-2</c:v>
                </c:pt>
                <c:pt idx="30">
                  <c:v>5.1506225612061585E-2</c:v>
                </c:pt>
              </c:numCache>
            </c:numRef>
          </c:val>
        </c:ser>
        <c:ser>
          <c:idx val="1"/>
          <c:order val="1"/>
          <c:tx>
            <c:strRef>
              <c:f>'Gráfico 3'!$B$78</c:f>
              <c:strCache>
                <c:ptCount val="1"/>
              </c:strCache>
            </c:strRef>
          </c:tx>
          <c:cat>
            <c:numRef>
              <c:f>'Gráfico 3'!$C$72:$AG$72</c:f>
              <c:numCache>
                <c:formatCode>General</c:formatCode>
                <c:ptCount val="31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</c:numCache>
            </c:numRef>
          </c:cat>
          <c:val>
            <c:numRef>
              <c:f>'Gráfico 3'!$C$78:$AG$78</c:f>
              <c:numCache>
                <c:formatCode>0.00%</c:formatCode>
                <c:ptCount val="31"/>
              </c:numCache>
            </c:numRef>
          </c:val>
        </c:ser>
        <c:marker val="1"/>
        <c:axId val="64275968"/>
        <c:axId val="64277504"/>
      </c:lineChart>
      <c:catAx>
        <c:axId val="64275968"/>
        <c:scaling>
          <c:orientation val="minMax"/>
        </c:scaling>
        <c:axPos val="b"/>
        <c:numFmt formatCode="General" sourceLinked="1"/>
        <c:tickLblPos val="nextTo"/>
        <c:crossAx val="64277504"/>
        <c:crosses val="autoZero"/>
        <c:auto val="1"/>
        <c:lblAlgn val="ctr"/>
        <c:lblOffset val="100"/>
      </c:catAx>
      <c:valAx>
        <c:axId val="64277504"/>
        <c:scaling>
          <c:orientation val="minMax"/>
        </c:scaling>
        <c:axPos val="l"/>
        <c:majorGridlines/>
        <c:numFmt formatCode="0.00%" sourceLinked="1"/>
        <c:tickLblPos val="nextTo"/>
        <c:crossAx val="64275968"/>
        <c:crosses val="autoZero"/>
        <c:crossBetween val="between"/>
      </c:valAx>
    </c:plotArea>
    <c:legend>
      <c:legendPos val="b"/>
    </c:legend>
    <c:plotVisOnly val="1"/>
  </c:chart>
  <c:printSettings>
    <c:headerFooter/>
    <c:pageMargins b="0.78740157499999996" l="0.511811024" r="0.511811024" t="0.78740157499999996" header="0.31496062000000014" footer="0.3149606200000001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/>
      <c:lineChart>
        <c:grouping val="standard"/>
        <c:ser>
          <c:idx val="1"/>
          <c:order val="0"/>
          <c:tx>
            <c:strRef>
              <c:f>'Gráfico 4'!$B$11</c:f>
              <c:strCache>
                <c:ptCount val="1"/>
                <c:pt idx="0">
                  <c:v>Influxo líquido de capitais autônomos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triangle"/>
            <c:size val="10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'Gráfico 4'!$A$15:$A$45</c:f>
              <c:numCache>
                <c:formatCode>General</c:formatCode>
                <c:ptCount val="31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</c:numCache>
            </c:numRef>
          </c:cat>
          <c:val>
            <c:numRef>
              <c:f>'Gráfico 4'!$B$15:$B$45</c:f>
              <c:numCache>
                <c:formatCode>0.0</c:formatCode>
                <c:ptCount val="31"/>
                <c:pt idx="0">
                  <c:v>29.7</c:v>
                </c:pt>
                <c:pt idx="1">
                  <c:v>38.9</c:v>
                </c:pt>
                <c:pt idx="2">
                  <c:v>4.0999999999999996</c:v>
                </c:pt>
                <c:pt idx="3">
                  <c:v>-21.9</c:v>
                </c:pt>
                <c:pt idx="4">
                  <c:v>-10.4</c:v>
                </c:pt>
                <c:pt idx="5">
                  <c:v>-16.3</c:v>
                </c:pt>
                <c:pt idx="6">
                  <c:v>-12.4</c:v>
                </c:pt>
                <c:pt idx="7">
                  <c:v>-12.5</c:v>
                </c:pt>
                <c:pt idx="8">
                  <c:v>-19.600000000000001</c:v>
                </c:pt>
                <c:pt idx="9">
                  <c:v>-18.600000000000001</c:v>
                </c:pt>
                <c:pt idx="10">
                  <c:v>-2.4</c:v>
                </c:pt>
                <c:pt idx="11">
                  <c:v>25.4</c:v>
                </c:pt>
                <c:pt idx="12">
                  <c:v>49</c:v>
                </c:pt>
                <c:pt idx="13">
                  <c:v>70.3</c:v>
                </c:pt>
                <c:pt idx="14">
                  <c:v>42.8</c:v>
                </c:pt>
                <c:pt idx="15">
                  <c:v>30.7</c:v>
                </c:pt>
                <c:pt idx="16">
                  <c:v>74.7</c:v>
                </c:pt>
                <c:pt idx="17">
                  <c:v>90.2</c:v>
                </c:pt>
                <c:pt idx="18">
                  <c:v>73.2</c:v>
                </c:pt>
                <c:pt idx="19">
                  <c:v>44.8</c:v>
                </c:pt>
                <c:pt idx="20">
                  <c:v>66.5</c:v>
                </c:pt>
                <c:pt idx="21">
                  <c:v>40.9</c:v>
                </c:pt>
                <c:pt idx="22">
                  <c:v>-10.4</c:v>
                </c:pt>
                <c:pt idx="23">
                  <c:v>0.6</c:v>
                </c:pt>
                <c:pt idx="24">
                  <c:v>-6.7</c:v>
                </c:pt>
                <c:pt idx="25">
                  <c:v>24.4</c:v>
                </c:pt>
                <c:pt idx="26">
                  <c:v>14.3</c:v>
                </c:pt>
                <c:pt idx="27">
                  <c:v>111.5</c:v>
                </c:pt>
                <c:pt idx="28">
                  <c:v>68.099999999999994</c:v>
                </c:pt>
                <c:pt idx="29">
                  <c:v>84.7</c:v>
                </c:pt>
                <c:pt idx="30">
                  <c:v>150.4</c:v>
                </c:pt>
              </c:numCache>
            </c:numRef>
          </c:val>
        </c:ser>
        <c:ser>
          <c:idx val="0"/>
          <c:order val="1"/>
          <c:tx>
            <c:strRef>
              <c:f>'Gráfico 4'!$D$11</c:f>
              <c:strCache>
                <c:ptCount val="1"/>
                <c:pt idx="0">
                  <c:v>Influxo líquido total de capitais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circle"/>
            <c:size val="7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'Gráfico 4'!$A$15:$A$45</c:f>
              <c:numCache>
                <c:formatCode>General</c:formatCode>
                <c:ptCount val="31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</c:numCache>
            </c:numRef>
          </c:cat>
          <c:val>
            <c:numRef>
              <c:f>'Gráfico 4'!$D$15:$D$45</c:f>
              <c:numCache>
                <c:formatCode>0.0</c:formatCode>
                <c:ptCount val="31"/>
                <c:pt idx="0">
                  <c:v>31.6</c:v>
                </c:pt>
                <c:pt idx="1">
                  <c:v>41.1</c:v>
                </c:pt>
                <c:pt idx="2">
                  <c:v>21.7</c:v>
                </c:pt>
                <c:pt idx="3">
                  <c:v>8.8000000000000007</c:v>
                </c:pt>
                <c:pt idx="4">
                  <c:v>13.7</c:v>
                </c:pt>
                <c:pt idx="5">
                  <c:v>4.3</c:v>
                </c:pt>
                <c:pt idx="6">
                  <c:v>9.5</c:v>
                </c:pt>
                <c:pt idx="7">
                  <c:v>12.9</c:v>
                </c:pt>
                <c:pt idx="8">
                  <c:v>3.2</c:v>
                </c:pt>
                <c:pt idx="9">
                  <c:v>10.8</c:v>
                </c:pt>
                <c:pt idx="10">
                  <c:v>19.2</c:v>
                </c:pt>
                <c:pt idx="11">
                  <c:v>37.200000000000003</c:v>
                </c:pt>
                <c:pt idx="12">
                  <c:v>56.7</c:v>
                </c:pt>
                <c:pt idx="13">
                  <c:v>68.2</c:v>
                </c:pt>
                <c:pt idx="14">
                  <c:v>48.4</c:v>
                </c:pt>
                <c:pt idx="15">
                  <c:v>62.1</c:v>
                </c:pt>
                <c:pt idx="16">
                  <c:v>66.400000000000006</c:v>
                </c:pt>
                <c:pt idx="17">
                  <c:v>82.4</c:v>
                </c:pt>
                <c:pt idx="18">
                  <c:v>81.900000000000006</c:v>
                </c:pt>
                <c:pt idx="19">
                  <c:v>50.4</c:v>
                </c:pt>
                <c:pt idx="20">
                  <c:v>58.4</c:v>
                </c:pt>
                <c:pt idx="21">
                  <c:v>57.1</c:v>
                </c:pt>
                <c:pt idx="22">
                  <c:v>12</c:v>
                </c:pt>
                <c:pt idx="23">
                  <c:v>19.2</c:v>
                </c:pt>
                <c:pt idx="24">
                  <c:v>2.2000000000000002</c:v>
                </c:pt>
                <c:pt idx="25">
                  <c:v>3</c:v>
                </c:pt>
                <c:pt idx="26">
                  <c:v>1.6</c:v>
                </c:pt>
                <c:pt idx="27">
                  <c:v>113.4</c:v>
                </c:pt>
                <c:pt idx="28">
                  <c:v>71.8</c:v>
                </c:pt>
                <c:pt idx="29">
                  <c:v>89.2</c:v>
                </c:pt>
                <c:pt idx="30">
                  <c:v>144.19999999999999</c:v>
                </c:pt>
              </c:numCache>
            </c:numRef>
          </c:val>
        </c:ser>
        <c:marker val="1"/>
        <c:axId val="64354944"/>
        <c:axId val="66261760"/>
      </c:lineChart>
      <c:catAx>
        <c:axId val="64354944"/>
        <c:scaling>
          <c:orientation val="minMax"/>
        </c:scaling>
        <c:axPos val="b"/>
        <c:numFmt formatCode="General" sourceLinked="1"/>
        <c:tickLblPos val="nextTo"/>
        <c:crossAx val="66261760"/>
        <c:crosses val="autoZero"/>
        <c:auto val="1"/>
        <c:lblAlgn val="ctr"/>
        <c:lblOffset val="100"/>
      </c:catAx>
      <c:valAx>
        <c:axId val="66261760"/>
        <c:scaling>
          <c:orientation val="minMax"/>
        </c:scaling>
        <c:axPos val="l"/>
        <c:majorGridlines/>
        <c:numFmt formatCode="0.0" sourceLinked="1"/>
        <c:tickLblPos val="nextTo"/>
        <c:crossAx val="64354944"/>
        <c:crosses val="autoZero"/>
        <c:crossBetween val="between"/>
      </c:valAx>
    </c:plotArea>
    <c:legend>
      <c:legendPos val="b"/>
      <c:layout/>
    </c:legend>
    <c:plotVisOnly val="1"/>
  </c:chart>
  <c:printSettings>
    <c:headerFooter/>
    <c:pageMargins b="0.78740157499999996" l="0.511811024" r="0.511811024" t="0.78740157499999996" header="0.31496062000000097" footer="0.31496062000000097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autoTitleDeleted val="1"/>
    <c:plotArea>
      <c:layout/>
      <c:lineChart>
        <c:grouping val="standard"/>
        <c:ser>
          <c:idx val="1"/>
          <c:order val="0"/>
          <c:tx>
            <c:strRef>
              <c:f>'Gráfico 5'!$B$78</c:f>
              <c:strCache>
                <c:ptCount val="1"/>
                <c:pt idx="0">
                  <c:v>Razão DTC/X (2)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triangle"/>
            <c:size val="10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'Gráfico 5'!$M$72:$AG$72</c:f>
              <c:numCache>
                <c:formatCode>General</c:formatCode>
                <c:ptCount val="2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</c:numCache>
            </c:numRef>
          </c:cat>
          <c:val>
            <c:numRef>
              <c:f>'Gráfico 5'!$M$78:$AG$78</c:f>
              <c:numCache>
                <c:formatCode>0.00%</c:formatCode>
                <c:ptCount val="21"/>
                <c:pt idx="0">
                  <c:v>2.4704845460101914E-2</c:v>
                </c:pt>
                <c:pt idx="1">
                  <c:v>0.13006810600925539</c:v>
                </c:pt>
                <c:pt idx="2">
                  <c:v>0.21580898614343555</c:v>
                </c:pt>
                <c:pt idx="3">
                  <c:v>0.2814152290541066</c:v>
                </c:pt>
                <c:pt idx="4">
                  <c:v>0.27656236970293901</c:v>
                </c:pt>
                <c:pt idx="5">
                  <c:v>0.17195404292591357</c:v>
                </c:pt>
                <c:pt idx="6">
                  <c:v>0.15608437060488728</c:v>
                </c:pt>
                <c:pt idx="7">
                  <c:v>0.24016810039326772</c:v>
                </c:pt>
                <c:pt idx="8">
                  <c:v>0.32848474980888193</c:v>
                </c:pt>
                <c:pt idx="9">
                  <c:v>0.1851704229447757</c:v>
                </c:pt>
                <c:pt idx="10">
                  <c:v>0.13647060738782676</c:v>
                </c:pt>
                <c:pt idx="11">
                  <c:v>0.1582881150743278</c:v>
                </c:pt>
                <c:pt idx="12">
                  <c:v>4.7076330280663575E-2</c:v>
                </c:pt>
                <c:pt idx="13">
                  <c:v>-2.4190268185972488E-2</c:v>
                </c:pt>
                <c:pt idx="14">
                  <c:v>-4.8360087438849127E-2</c:v>
                </c:pt>
                <c:pt idx="15">
                  <c:v>-6.6335964520666604E-2</c:v>
                </c:pt>
                <c:pt idx="16">
                  <c:v>-7.6513705061196743E-2</c:v>
                </c:pt>
                <c:pt idx="17">
                  <c:v>-2.060810706980995E-2</c:v>
                </c:pt>
                <c:pt idx="18">
                  <c:v>3.5990130450065203E-2</c:v>
                </c:pt>
                <c:pt idx="19">
                  <c:v>2.9716920261588863E-2</c:v>
                </c:pt>
                <c:pt idx="20">
                  <c:v>6.9350001076419393E-2</c:v>
                </c:pt>
              </c:numCache>
            </c:numRef>
          </c:val>
        </c:ser>
        <c:marker val="1"/>
        <c:axId val="66315008"/>
        <c:axId val="66316928"/>
      </c:lineChart>
      <c:catAx>
        <c:axId val="66315008"/>
        <c:scaling>
          <c:orientation val="minMax"/>
        </c:scaling>
        <c:axPos val="b"/>
        <c:numFmt formatCode="General" sourceLinked="1"/>
        <c:tickLblPos val="nextTo"/>
        <c:crossAx val="66316928"/>
        <c:crosses val="autoZero"/>
        <c:auto val="1"/>
        <c:lblAlgn val="ctr"/>
        <c:lblOffset val="100"/>
      </c:catAx>
      <c:valAx>
        <c:axId val="66316928"/>
        <c:scaling>
          <c:orientation val="minMax"/>
        </c:scaling>
        <c:axPos val="l"/>
        <c:majorGridlines/>
        <c:numFmt formatCode="0.00%" sourceLinked="1"/>
        <c:tickLblPos val="nextTo"/>
        <c:crossAx val="66315008"/>
        <c:crosses val="autoZero"/>
        <c:crossBetween val="between"/>
      </c:valAx>
    </c:plotArea>
    <c:plotVisOnly val="1"/>
  </c:chart>
  <c:printSettings>
    <c:headerFooter/>
    <c:pageMargins b="0.78740157499999996" l="0.511811024" r="0.511811024" t="0.78740157499999996" header="0.31496062000000102" footer="0.314960620000001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>
        <c:manualLayout>
          <c:layoutTarget val="inner"/>
          <c:xMode val="edge"/>
          <c:yMode val="edge"/>
          <c:x val="4.8516526440618934E-2"/>
          <c:y val="3.4015226812807026E-2"/>
          <c:w val="0.94006305956937464"/>
          <c:h val="0.78089842808622389"/>
        </c:manualLayout>
      </c:layout>
      <c:lineChart>
        <c:grouping val="standard"/>
        <c:ser>
          <c:idx val="1"/>
          <c:order val="0"/>
          <c:tx>
            <c:strRef>
              <c:f>'Gráfico 6'!$A$4</c:f>
              <c:strCache>
                <c:ptCount val="1"/>
                <c:pt idx="0">
                  <c:v>Brazil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square"/>
            <c:size val="10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'Gráfico 6'!$B$3:$Q$3</c:f>
              <c:numCache>
                <c:formatCode>General</c:formatCode>
                <c:ptCount val="16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</c:numCache>
            </c:numRef>
          </c:cat>
          <c:val>
            <c:numRef>
              <c:f>'Gráfico 6'!$B$4:$Q$4</c:f>
              <c:numCache>
                <c:formatCode>0.00</c:formatCode>
                <c:ptCount val="16"/>
                <c:pt idx="0">
                  <c:v>60.682292210094822</c:v>
                </c:pt>
                <c:pt idx="1">
                  <c:v>60.193372580877856</c:v>
                </c:pt>
                <c:pt idx="2">
                  <c:v>67.408823243673353</c:v>
                </c:pt>
                <c:pt idx="3">
                  <c:v>68.091239771975538</c:v>
                </c:pt>
                <c:pt idx="4">
                  <c:v>80.430895547502743</c:v>
                </c:pt>
                <c:pt idx="5">
                  <c:v>93.814602734177598</c:v>
                </c:pt>
                <c:pt idx="6">
                  <c:v>78.829300145591517</c:v>
                </c:pt>
                <c:pt idx="7">
                  <c:v>61.838966137715722</c:v>
                </c:pt>
                <c:pt idx="8">
                  <c:v>49.910671589247741</c:v>
                </c:pt>
                <c:pt idx="9">
                  <c:v>47.733273538826161</c:v>
                </c:pt>
                <c:pt idx="10">
                  <c:v>44.597261787343342</c:v>
                </c:pt>
                <c:pt idx="11">
                  <c:v>23.677095262723636</c:v>
                </c:pt>
                <c:pt idx="12">
                  <c:v>21.764140512217644</c:v>
                </c:pt>
                <c:pt idx="13">
                  <c:v>18.913683987244376</c:v>
                </c:pt>
                <c:pt idx="14">
                  <c:v>16.680187629074833</c:v>
                </c:pt>
                <c:pt idx="15">
                  <c:v>22.696474045909785</c:v>
                </c:pt>
              </c:numCache>
            </c:numRef>
          </c:val>
        </c:ser>
        <c:ser>
          <c:idx val="2"/>
          <c:order val="1"/>
          <c:tx>
            <c:strRef>
              <c:f>'Gráfico 6'!$A$5</c:f>
              <c:strCache>
                <c:ptCount val="1"/>
                <c:pt idx="0">
                  <c:v>Argentina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triangle"/>
            <c:size val="10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'Gráfico 6'!$B$3:$Q$3</c:f>
              <c:numCache>
                <c:formatCode>General</c:formatCode>
                <c:ptCount val="16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</c:numCache>
            </c:numRef>
          </c:cat>
          <c:val>
            <c:numRef>
              <c:f>'Gráfico 6'!$B$5:$Q$5</c:f>
              <c:numCache>
                <c:formatCode>0.00</c:formatCode>
                <c:ptCount val="16"/>
                <c:pt idx="0">
                  <c:v>133.63925273629235</c:v>
                </c:pt>
                <c:pt idx="1">
                  <c:v>119.1613961591849</c:v>
                </c:pt>
                <c:pt idx="2">
                  <c:v>142.64695031293314</c:v>
                </c:pt>
                <c:pt idx="3">
                  <c:v>124.54282653515951</c:v>
                </c:pt>
                <c:pt idx="4">
                  <c:v>111.63198382453294</c:v>
                </c:pt>
                <c:pt idx="5">
                  <c:v>112.5766763538555</c:v>
                </c:pt>
                <c:pt idx="6">
                  <c:v>137.43155157278585</c:v>
                </c:pt>
                <c:pt idx="7">
                  <c:v>140.75369198367494</c:v>
                </c:pt>
                <c:pt idx="8">
                  <c:v>157.56174003517137</c:v>
                </c:pt>
                <c:pt idx="9">
                  <c:v>134.5983943547576</c:v>
                </c:pt>
                <c:pt idx="10">
                  <c:v>124.06842629162011</c:v>
                </c:pt>
                <c:pt idx="11">
                  <c:v>88.373205810356168</c:v>
                </c:pt>
                <c:pt idx="12">
                  <c:v>41.733272861964124</c:v>
                </c:pt>
                <c:pt idx="13">
                  <c:v>43.067597705442459</c:v>
                </c:pt>
                <c:pt idx="14">
                  <c:v>40.893938554738199</c:v>
                </c:pt>
                <c:pt idx="15">
                  <c:v>67.050197944166641</c:v>
                </c:pt>
              </c:numCache>
            </c:numRef>
          </c:val>
        </c:ser>
        <c:ser>
          <c:idx val="0"/>
          <c:order val="2"/>
          <c:tx>
            <c:strRef>
              <c:f>'Gráfico 6'!$A$6</c:f>
              <c:strCache>
                <c:ptCount val="1"/>
                <c:pt idx="0">
                  <c:v>Latin America &amp; Caribbean (all income levels)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circle"/>
            <c:size val="6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'Gráfico 6'!$B$3:$Q$3</c:f>
              <c:numCache>
                <c:formatCode>General</c:formatCode>
                <c:ptCount val="16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</c:numCache>
            </c:numRef>
          </c:cat>
          <c:val>
            <c:numRef>
              <c:f>'Gráfico 6'!$B$6:$Q$6</c:f>
              <c:numCache>
                <c:formatCode>0.00</c:formatCode>
                <c:ptCount val="16"/>
                <c:pt idx="0">
                  <c:v>88.630303454717662</c:v>
                </c:pt>
                <c:pt idx="1">
                  <c:v>73.7795816179854</c:v>
                </c:pt>
                <c:pt idx="2">
                  <c:v>73.257417072152109</c:v>
                </c:pt>
                <c:pt idx="3">
                  <c:v>71.837761920408866</c:v>
                </c:pt>
                <c:pt idx="4">
                  <c:v>71.285515717011435</c:v>
                </c:pt>
                <c:pt idx="5">
                  <c:v>70.048731220125575</c:v>
                </c:pt>
                <c:pt idx="6">
                  <c:v>59.79817555576377</c:v>
                </c:pt>
                <c:pt idx="7">
                  <c:v>58.144861753594441</c:v>
                </c:pt>
                <c:pt idx="8">
                  <c:v>51.805409175073443</c:v>
                </c:pt>
                <c:pt idx="9">
                  <c:v>48.177605549804248</c:v>
                </c:pt>
                <c:pt idx="10">
                  <c:v>46.228368227186067</c:v>
                </c:pt>
                <c:pt idx="11">
                  <c:v>37.995328058764059</c:v>
                </c:pt>
                <c:pt idx="12">
                  <c:v>31.905300265662781</c:v>
                </c:pt>
                <c:pt idx="13">
                  <c:v>29.96930487468935</c:v>
                </c:pt>
                <c:pt idx="14">
                  <c:v>26.351626620694685</c:v>
                </c:pt>
                <c:pt idx="15">
                  <c:v>32.26988268897334</c:v>
                </c:pt>
              </c:numCache>
            </c:numRef>
          </c:val>
        </c:ser>
        <c:marker val="1"/>
        <c:axId val="67116416"/>
        <c:axId val="67134976"/>
      </c:lineChart>
      <c:catAx>
        <c:axId val="67116416"/>
        <c:scaling>
          <c:orientation val="minMax"/>
        </c:scaling>
        <c:axPos val="b"/>
        <c:numFmt formatCode="General" sourceLinked="1"/>
        <c:tickLblPos val="nextTo"/>
        <c:crossAx val="67134976"/>
        <c:crosses val="autoZero"/>
        <c:auto val="1"/>
        <c:lblAlgn val="ctr"/>
        <c:lblOffset val="100"/>
      </c:catAx>
      <c:valAx>
        <c:axId val="67134976"/>
        <c:scaling>
          <c:orientation val="minMax"/>
        </c:scaling>
        <c:axPos val="l"/>
        <c:majorGridlines/>
        <c:numFmt formatCode="0.00" sourceLinked="1"/>
        <c:tickLblPos val="nextTo"/>
        <c:crossAx val="67116416"/>
        <c:crosses val="autoZero"/>
        <c:crossBetween val="between"/>
      </c:valAx>
    </c:plotArea>
    <c:legend>
      <c:legendPos val="b"/>
      <c:layout/>
      <c:txPr>
        <a:bodyPr/>
        <a:lstStyle/>
        <a:p>
          <a:pPr>
            <a:defRPr sz="1400" b="1"/>
          </a:pPr>
          <a:endParaRPr lang="pt-BR"/>
        </a:p>
      </c:txPr>
    </c:legend>
    <c:plotVisOnly val="1"/>
  </c:chart>
  <c:printSettings>
    <c:headerFooter/>
    <c:pageMargins b="0.78740157499999996" l="0.511811024" r="0.511811024" t="0.78740157499999996" header="0.31496062000000102" footer="0.314960620000001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/>
      <c:lineChart>
        <c:grouping val="standard"/>
        <c:ser>
          <c:idx val="0"/>
          <c:order val="0"/>
          <c:tx>
            <c:strRef>
              <c:f>'Gráfico 7'!$A$60</c:f>
              <c:strCache>
                <c:ptCount val="1"/>
                <c:pt idx="0">
                  <c:v>Exportações (X)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triangle"/>
            <c:size val="10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'[1]Preços correntes'!$L$63:$V$63</c:f>
              <c:numCache>
                <c:formatCode>General</c:formatCode>
                <c:ptCount val="1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</c:numCache>
            </c:numRef>
          </c:cat>
          <c:val>
            <c:numRef>
              <c:f>'Gráfico 7'!$L$60:$V$60</c:f>
              <c:numCache>
                <c:formatCode>0.00%</c:formatCode>
                <c:ptCount val="11"/>
                <c:pt idx="0">
                  <c:v>1.6725206941701265E-2</c:v>
                </c:pt>
                <c:pt idx="1">
                  <c:v>6.4508864755906208E-4</c:v>
                </c:pt>
                <c:pt idx="2">
                  <c:v>3.2180926026542695E-3</c:v>
                </c:pt>
                <c:pt idx="3">
                  <c:v>6.9491065862620294E-3</c:v>
                </c:pt>
                <c:pt idx="4">
                  <c:v>2.3721937015479456E-2</c:v>
                </c:pt>
                <c:pt idx="5">
                  <c:v>1.5720465229006476E-2</c:v>
                </c:pt>
                <c:pt idx="6">
                  <c:v>1.3534519062685657E-2</c:v>
                </c:pt>
                <c:pt idx="7">
                  <c:v>1.1169109381818398E-2</c:v>
                </c:pt>
                <c:pt idx="8">
                  <c:v>3.3023128368657702E-3</c:v>
                </c:pt>
                <c:pt idx="9">
                  <c:v>-1.7885223676073425E-2</c:v>
                </c:pt>
                <c:pt idx="10">
                  <c:v>1.8934863808784171E-2</c:v>
                </c:pt>
              </c:numCache>
            </c:numRef>
          </c:val>
        </c:ser>
        <c:ser>
          <c:idx val="1"/>
          <c:order val="1"/>
          <c:tx>
            <c:strRef>
              <c:f>'Gráfico 7'!$B$67</c:f>
              <c:strCache>
                <c:ptCount val="1"/>
                <c:pt idx="0">
                  <c:v>Demanda doméstica (G+C+FBKF+VE)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circle"/>
            <c:size val="6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'[1]Preços correntes'!$L$63:$V$63</c:f>
              <c:numCache>
                <c:formatCode>General</c:formatCode>
                <c:ptCount val="1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</c:numCache>
            </c:numRef>
          </c:cat>
          <c:val>
            <c:numRef>
              <c:f>'Gráfico 7'!$L$67:$V$67</c:f>
              <c:numCache>
                <c:formatCode>0.00%</c:formatCode>
                <c:ptCount val="11"/>
                <c:pt idx="0">
                  <c:v>4.1594436404416887E-2</c:v>
                </c:pt>
                <c:pt idx="1">
                  <c:v>5.2329063935120101E-3</c:v>
                </c:pt>
                <c:pt idx="2">
                  <c:v>-9.4678055758889261E-3</c:v>
                </c:pt>
                <c:pt idx="3">
                  <c:v>9.865744261195443E-3</c:v>
                </c:pt>
                <c:pt idx="4">
                  <c:v>4.9919678904099707E-2</c:v>
                </c:pt>
                <c:pt idx="5">
                  <c:v>4.2412860964293933E-2</c:v>
                </c:pt>
                <c:pt idx="6">
                  <c:v>5.8396872971159246E-2</c:v>
                </c:pt>
                <c:pt idx="7">
                  <c:v>5.8747028052416099E-2</c:v>
                </c:pt>
                <c:pt idx="8">
                  <c:v>4.4407270352637571E-2</c:v>
                </c:pt>
                <c:pt idx="9">
                  <c:v>-2.6231607252424183E-2</c:v>
                </c:pt>
                <c:pt idx="10">
                  <c:v>6.9100560405100847E-2</c:v>
                </c:pt>
              </c:numCache>
            </c:numRef>
          </c:val>
        </c:ser>
        <c:ser>
          <c:idx val="2"/>
          <c:order val="2"/>
          <c:tx>
            <c:strRef>
              <c:f>'Gráfico 7'!$B$68</c:f>
              <c:strCache>
                <c:ptCount val="1"/>
                <c:pt idx="0">
                  <c:v>Setor Externo (X-M)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square"/>
            <c:size val="10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'[1]Preços correntes'!$L$63:$V$63</c:f>
              <c:numCache>
                <c:formatCode>General</c:formatCode>
                <c:ptCount val="1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</c:numCache>
            </c:numRef>
          </c:cat>
          <c:val>
            <c:numRef>
              <c:f>'Gráfico 7'!$L$68:$V$68</c:f>
              <c:numCache>
                <c:formatCode>0.00%</c:formatCode>
                <c:ptCount val="11"/>
                <c:pt idx="0">
                  <c:v>-4.5556026616682226E-3</c:v>
                </c:pt>
                <c:pt idx="1">
                  <c:v>5.7870777929930198E-4</c:v>
                </c:pt>
                <c:pt idx="2">
                  <c:v>1.3056562957290168E-2</c:v>
                </c:pt>
                <c:pt idx="3">
                  <c:v>4.4741908648264399E-3</c:v>
                </c:pt>
                <c:pt idx="4">
                  <c:v>-1.5681466084240328E-3</c:v>
                </c:pt>
                <c:pt idx="5">
                  <c:v>-5.0370247868577502E-3</c:v>
                </c:pt>
                <c:pt idx="6">
                  <c:v>-1.2861266806559073E-2</c:v>
                </c:pt>
                <c:pt idx="7">
                  <c:v>-1.2507457336825121E-2</c:v>
                </c:pt>
                <c:pt idx="8">
                  <c:v>-1.1383419258767472E-2</c:v>
                </c:pt>
                <c:pt idx="9">
                  <c:v>9.9268821490146007E-3</c:v>
                </c:pt>
                <c:pt idx="10">
                  <c:v>-1.8887451249414901E-2</c:v>
                </c:pt>
              </c:numCache>
            </c:numRef>
          </c:val>
        </c:ser>
        <c:marker val="1"/>
        <c:axId val="67363968"/>
        <c:axId val="67365888"/>
      </c:lineChart>
      <c:catAx>
        <c:axId val="67363968"/>
        <c:scaling>
          <c:orientation val="minMax"/>
        </c:scaling>
        <c:axPos val="b"/>
        <c:numFmt formatCode="General" sourceLinked="1"/>
        <c:tickLblPos val="nextTo"/>
        <c:crossAx val="67365888"/>
        <c:crosses val="autoZero"/>
        <c:auto val="1"/>
        <c:lblAlgn val="ctr"/>
        <c:lblOffset val="100"/>
      </c:catAx>
      <c:valAx>
        <c:axId val="67365888"/>
        <c:scaling>
          <c:orientation val="minMax"/>
        </c:scaling>
        <c:axPos val="l"/>
        <c:majorGridlines/>
        <c:numFmt formatCode="0.00%" sourceLinked="1"/>
        <c:tickLblPos val="nextTo"/>
        <c:crossAx val="67363968"/>
        <c:crosses val="autoZero"/>
        <c:crossBetween val="between"/>
      </c:valAx>
    </c:plotArea>
    <c:legend>
      <c:legendPos val="b"/>
    </c:legend>
    <c:plotVisOnly val="1"/>
  </c:chart>
  <c:printSettings>
    <c:headerFooter/>
    <c:pageMargins b="0.78740157499999996" l="0.511811024" r="0.511811024" t="0.78740157499999996" header="0.31496062000000102" footer="0.314960620000001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638175</xdr:colOff>
      <xdr:row>37</xdr:row>
      <xdr:rowOff>19050</xdr:rowOff>
    </xdr:from>
    <xdr:to>
      <xdr:col>29</xdr:col>
      <xdr:colOff>209550</xdr:colOff>
      <xdr:row>54</xdr:row>
      <xdr:rowOff>9525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476250</xdr:colOff>
      <xdr:row>32</xdr:row>
      <xdr:rowOff>171450</xdr:rowOff>
    </xdr:from>
    <xdr:to>
      <xdr:col>25</xdr:col>
      <xdr:colOff>285750</xdr:colOff>
      <xdr:row>35</xdr:row>
      <xdr:rowOff>95250</xdr:rowOff>
    </xdr:to>
    <xdr:sp macro="" textlink="">
      <xdr:nvSpPr>
        <xdr:cNvPr id="4" name="CaixaDeTexto 3"/>
        <xdr:cNvSpPr txBox="1"/>
      </xdr:nvSpPr>
      <xdr:spPr>
        <a:xfrm>
          <a:off x="12058650" y="6267450"/>
          <a:ext cx="3467100" cy="4953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pt-BR" sz="1100"/>
        </a:p>
      </xdr:txBody>
    </xdr:sp>
    <xdr:clientData/>
  </xdr:twoCellAnchor>
  <xdr:twoCellAnchor>
    <xdr:from>
      <xdr:col>19</xdr:col>
      <xdr:colOff>466725</xdr:colOff>
      <xdr:row>2</xdr:row>
      <xdr:rowOff>180975</xdr:rowOff>
    </xdr:from>
    <xdr:to>
      <xdr:col>27</xdr:col>
      <xdr:colOff>161925</xdr:colOff>
      <xdr:row>17</xdr:row>
      <xdr:rowOff>66675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76200</xdr:colOff>
      <xdr:row>1</xdr:row>
      <xdr:rowOff>123825</xdr:rowOff>
    </xdr:from>
    <xdr:to>
      <xdr:col>10</xdr:col>
      <xdr:colOff>361950</xdr:colOff>
      <xdr:row>16</xdr:row>
      <xdr:rowOff>9525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590550</xdr:colOff>
      <xdr:row>1</xdr:row>
      <xdr:rowOff>28575</xdr:rowOff>
    </xdr:from>
    <xdr:to>
      <xdr:col>10</xdr:col>
      <xdr:colOff>400050</xdr:colOff>
      <xdr:row>24</xdr:row>
      <xdr:rowOff>28574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590549</xdr:colOff>
      <xdr:row>2</xdr:row>
      <xdr:rowOff>19049</xdr:rowOff>
    </xdr:from>
    <xdr:to>
      <xdr:col>14</xdr:col>
      <xdr:colOff>523874</xdr:colOff>
      <xdr:row>27</xdr:row>
      <xdr:rowOff>38099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50</xdr:col>
      <xdr:colOff>95250</xdr:colOff>
      <xdr:row>29</xdr:row>
      <xdr:rowOff>114297</xdr:rowOff>
    </xdr:from>
    <xdr:to>
      <xdr:col>56</xdr:col>
      <xdr:colOff>180975</xdr:colOff>
      <xdr:row>58</xdr:row>
      <xdr:rowOff>47625</xdr:rowOff>
    </xdr:to>
    <xdr:sp macro="" textlink="">
      <xdr:nvSpPr>
        <xdr:cNvPr id="5" name="CaixaDeTexto 4"/>
        <xdr:cNvSpPr txBox="1"/>
      </xdr:nvSpPr>
      <xdr:spPr>
        <a:xfrm>
          <a:off x="34975800" y="4981572"/>
          <a:ext cx="3743325" cy="462915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100"/>
            <a:t>entre 2002 e 2006 as exportações crescem</a:t>
          </a:r>
          <a:r>
            <a:rPr lang="pt-BR" sz="1100" baseline="0"/>
            <a:t> mais do que as importações; em termos de volume, as importações já cresceram acima das exportações neste período, porém a evolução favorável do preço relativo determinou um aumento do superávit;</a:t>
          </a:r>
        </a:p>
        <a:p>
          <a:endParaRPr lang="pt-BR" sz="1100" baseline="0"/>
        </a:p>
        <a:p>
          <a:endParaRPr lang="pt-BR" sz="1100" baseline="0"/>
        </a:p>
        <a:p>
          <a:r>
            <a:rPr lang="pt-BR" sz="1100" baseline="0"/>
            <a:t>em 2007 e 2008 as importações crescem muito mais do que as exportações;  os termos de troca seguem melhorando mas  já menos, em virtude de uma maior taxa de crescimento dos preços das importações;  o fator essencial entretanto parece ser a continuidade do forte cresimento do volume importado e uma forte desaceleração do crescimento do volume exportado;</a:t>
          </a:r>
        </a:p>
        <a:p>
          <a:endParaRPr lang="pt-BR" sz="1100" baseline="0"/>
        </a:p>
        <a:p>
          <a:r>
            <a:rPr lang="pt-BR" sz="1100" baseline="0"/>
            <a:t>em 2009 as importações caem mais do que as exportações; houve queda generalizada  de preços e volumes;  os preços das importações caíram mais do que os preços das exportações, porém os volumes importados caíram bem mais do que os volumes exportados;</a:t>
          </a:r>
        </a:p>
        <a:p>
          <a:endParaRPr lang="pt-BR" sz="1100" baseline="0"/>
        </a:p>
        <a:p>
          <a:r>
            <a:rPr lang="pt-BR" sz="1100" baseline="0"/>
            <a:t> em 2010 as importações  voltam a crescer bem acima das exportaçõesa; em 2010 e 2011 volta a dinâmica em que os preços das exportações cresem mais do que os preços das importações, porém os volumes importados crescem  bem mais do que os volumes exportados</a:t>
          </a:r>
          <a:endParaRPr lang="pt-B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1038225</xdr:colOff>
      <xdr:row>13</xdr:row>
      <xdr:rowOff>28575</xdr:rowOff>
    </xdr:from>
    <xdr:to>
      <xdr:col>6</xdr:col>
      <xdr:colOff>657225</xdr:colOff>
      <xdr:row>30</xdr:row>
      <xdr:rowOff>19050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34</xdr:col>
      <xdr:colOff>142874</xdr:colOff>
      <xdr:row>66</xdr:row>
      <xdr:rowOff>28575</xdr:rowOff>
    </xdr:from>
    <xdr:to>
      <xdr:col>40</xdr:col>
      <xdr:colOff>590549</xdr:colOff>
      <xdr:row>80</xdr:row>
      <xdr:rowOff>152400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1352550</xdr:colOff>
      <xdr:row>19</xdr:row>
      <xdr:rowOff>19050</xdr:rowOff>
    </xdr:from>
    <xdr:to>
      <xdr:col>3</xdr:col>
      <xdr:colOff>1047750</xdr:colOff>
      <xdr:row>36</xdr:row>
      <xdr:rowOff>9525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466725</xdr:colOff>
      <xdr:row>4</xdr:row>
      <xdr:rowOff>0</xdr:rowOff>
    </xdr:from>
    <xdr:to>
      <xdr:col>7</xdr:col>
      <xdr:colOff>523875</xdr:colOff>
      <xdr:row>21</xdr:row>
      <xdr:rowOff>123825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8</xdr:row>
      <xdr:rowOff>47625</xdr:rowOff>
    </xdr:from>
    <xdr:to>
      <xdr:col>13</xdr:col>
      <xdr:colOff>228600</xdr:colOff>
      <xdr:row>28</xdr:row>
      <xdr:rowOff>9524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1743075</xdr:colOff>
      <xdr:row>45</xdr:row>
      <xdr:rowOff>142875</xdr:rowOff>
    </xdr:from>
    <xdr:to>
      <xdr:col>7</xdr:col>
      <xdr:colOff>676275</xdr:colOff>
      <xdr:row>62</xdr:row>
      <xdr:rowOff>133350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352425</xdr:colOff>
      <xdr:row>30</xdr:row>
      <xdr:rowOff>47625</xdr:rowOff>
    </xdr:from>
    <xdr:to>
      <xdr:col>14</xdr:col>
      <xdr:colOff>123825</xdr:colOff>
      <xdr:row>47</xdr:row>
      <xdr:rowOff>38100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514350</xdr:colOff>
      <xdr:row>32</xdr:row>
      <xdr:rowOff>85725</xdr:rowOff>
    </xdr:from>
    <xdr:to>
      <xdr:col>22</xdr:col>
      <xdr:colOff>285750</xdr:colOff>
      <xdr:row>49</xdr:row>
      <xdr:rowOff>76200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257175</xdr:colOff>
      <xdr:row>0</xdr:row>
      <xdr:rowOff>228600</xdr:rowOff>
    </xdr:from>
    <xdr:to>
      <xdr:col>4</xdr:col>
      <xdr:colOff>190500</xdr:colOff>
      <xdr:row>14</xdr:row>
      <xdr:rowOff>76200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mlara/AppData/Roaming/Microsoft/Excel/Artigo%20Indicadores%20Outubro/C&#225;lculo%20das%20contribui&#231;&#245;es%20para%20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Artigo%20Indicadores%20Outubro/C&#225;lculo%20das%20contribui&#231;&#245;es%20para%20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Artigo%20Indicadores%20Outubro/PIB%20da%20AL%201950-200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Artigo%20Indicadores%20Outubro/Volumes%20e%20pre&#231;os%20de%20COMEX%20da%20AL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3.2.1"/>
      <sheetName val="2.2.1"/>
      <sheetName val="Gráf1"/>
      <sheetName val="Preços correntes"/>
      <sheetName val="Preços constantes"/>
      <sheetName val="Coeficientes de M e FBKF"/>
    </sheetNames>
    <sheetDataSet>
      <sheetData sheetId="0"/>
      <sheetData sheetId="1"/>
      <sheetData sheetId="2" refreshError="1"/>
      <sheetData sheetId="3">
        <row r="9">
          <cell r="B9">
            <v>1990</v>
          </cell>
        </row>
        <row r="63">
          <cell r="L63">
            <v>2000</v>
          </cell>
          <cell r="M63">
            <v>2001</v>
          </cell>
          <cell r="N63">
            <v>2002</v>
          </cell>
          <cell r="O63">
            <v>2003</v>
          </cell>
          <cell r="P63">
            <v>2004</v>
          </cell>
          <cell r="Q63">
            <v>2005</v>
          </cell>
          <cell r="R63">
            <v>2006</v>
          </cell>
          <cell r="S63">
            <v>2007</v>
          </cell>
          <cell r="T63">
            <v>2008</v>
          </cell>
          <cell r="U63">
            <v>2009</v>
          </cell>
          <cell r="V63">
            <v>2010</v>
          </cell>
        </row>
      </sheetData>
      <sheetData sheetId="4">
        <row r="11">
          <cell r="B11">
            <v>279752.72528689803</v>
          </cell>
          <cell r="C11">
            <v>289779.783691313</v>
          </cell>
          <cell r="D11">
            <v>297945.68569832301</v>
          </cell>
          <cell r="E11">
            <v>306033.00793020101</v>
          </cell>
          <cell r="F11">
            <v>310549.43554381002</v>
          </cell>
          <cell r="G11">
            <v>313766.27249301301</v>
          </cell>
          <cell r="H11">
            <v>314217.67879017</v>
          </cell>
          <cell r="I11">
            <v>323914.98128038301</v>
          </cell>
          <cell r="J11">
            <v>332254.782136166</v>
          </cell>
          <cell r="K11">
            <v>340372.87271401403</v>
          </cell>
          <cell r="L11">
            <v>344608.94144510402</v>
          </cell>
          <cell r="M11">
            <v>348878.22060556198</v>
          </cell>
          <cell r="N11">
            <v>355658.95011691801</v>
          </cell>
          <cell r="O11">
            <v>360727.67713793198</v>
          </cell>
          <cell r="P11">
            <v>371019.17003150802</v>
          </cell>
          <cell r="Q11">
            <v>384727.97102651797</v>
          </cell>
          <cell r="R11">
            <v>398488.37889375503</v>
          </cell>
          <cell r="S11">
            <v>420495.90981189598</v>
          </cell>
          <cell r="T11">
            <v>433303.55074427999</v>
          </cell>
          <cell r="U11">
            <v>449824.12947557599</v>
          </cell>
          <cell r="V11">
            <v>468626.88829222298</v>
          </cell>
        </row>
        <row r="12">
          <cell r="B12">
            <v>1062479.9369417599</v>
          </cell>
          <cell r="C12">
            <v>1097192.8053480401</v>
          </cell>
          <cell r="D12">
            <v>1135235.75770799</v>
          </cell>
          <cell r="E12">
            <v>1171531.93247228</v>
          </cell>
          <cell r="F12">
            <v>1234810.7234504099</v>
          </cell>
          <cell r="G12">
            <v>1242910.0770591199</v>
          </cell>
          <cell r="H12">
            <v>1279282.58209823</v>
          </cell>
          <cell r="I12">
            <v>1342127.90069454</v>
          </cell>
          <cell r="J12">
            <v>1373276.17915581</v>
          </cell>
          <cell r="K12">
            <v>1387383.3035848001</v>
          </cell>
          <cell r="L12">
            <v>1453087.5047900099</v>
          </cell>
          <cell r="M12">
            <v>1473329.7752596601</v>
          </cell>
          <cell r="N12">
            <v>1479794.0122897199</v>
          </cell>
          <cell r="O12">
            <v>1502690.1212130601</v>
          </cell>
          <cell r="P12">
            <v>1582260.42232028</v>
          </cell>
          <cell r="Q12">
            <v>1670283.4250606101</v>
          </cell>
          <cell r="R12">
            <v>1777598.28867897</v>
          </cell>
          <cell r="S12">
            <v>1886560.4130456999</v>
          </cell>
          <cell r="T12">
            <v>1966548.98154554</v>
          </cell>
          <cell r="U12">
            <v>1949752.03528062</v>
          </cell>
          <cell r="V12">
            <v>2069825.45710297</v>
          </cell>
        </row>
        <row r="13">
          <cell r="B13">
            <v>294285.83544390497</v>
          </cell>
          <cell r="C13">
            <v>309320.35727924999</v>
          </cell>
          <cell r="D13">
            <v>330875.71327563998</v>
          </cell>
          <cell r="E13">
            <v>346197.410069665</v>
          </cell>
          <cell r="F13">
            <v>376469.63306593901</v>
          </cell>
          <cell r="G13">
            <v>353140.921002961</v>
          </cell>
          <cell r="H13">
            <v>371549.407221612</v>
          </cell>
          <cell r="I13">
            <v>420934.37283724401</v>
          </cell>
          <cell r="J13">
            <v>439421.48235029401</v>
          </cell>
          <cell r="K13">
            <v>412713.570288499</v>
          </cell>
          <cell r="L13">
            <v>434069.83716711501</v>
          </cell>
          <cell r="M13">
            <v>424904.25380025897</v>
          </cell>
          <cell r="N13">
            <v>404660.24060129002</v>
          </cell>
          <cell r="O13">
            <v>400405.23616398498</v>
          </cell>
          <cell r="P13">
            <v>445797.24161097303</v>
          </cell>
          <cell r="Q13">
            <v>491154.003547056</v>
          </cell>
          <cell r="R13">
            <v>552348.21448035201</v>
          </cell>
          <cell r="S13">
            <v>620006.24304415402</v>
          </cell>
          <cell r="T13">
            <v>679393.93489973596</v>
          </cell>
          <cell r="U13">
            <v>616440.66062590503</v>
          </cell>
          <cell r="V13">
            <v>698018.32667340105</v>
          </cell>
        </row>
        <row r="15">
          <cell r="B15">
            <v>228838.637424685</v>
          </cell>
          <cell r="C15">
            <v>238792.35210498399</v>
          </cell>
          <cell r="D15">
            <v>252880.28948996199</v>
          </cell>
          <cell r="E15">
            <v>270398.57877054898</v>
          </cell>
          <cell r="F15">
            <v>296555.830061824</v>
          </cell>
          <cell r="G15">
            <v>334282.10804492998</v>
          </cell>
          <cell r="H15">
            <v>364894.18187514</v>
          </cell>
          <cell r="I15">
            <v>400872.44545769802</v>
          </cell>
          <cell r="J15">
            <v>430933.12637273298</v>
          </cell>
          <cell r="K15">
            <v>450273.92956377601</v>
          </cell>
          <cell r="L15">
            <v>499183.22483512998</v>
          </cell>
          <cell r="M15">
            <v>501140.836721459</v>
          </cell>
          <cell r="N15">
            <v>511090.97981391399</v>
          </cell>
          <cell r="O15">
            <v>530590.59634312801</v>
          </cell>
          <cell r="P15">
            <v>596941.40365270397</v>
          </cell>
          <cell r="Q15">
            <v>643857.40209807898</v>
          </cell>
          <cell r="R15">
            <v>687623.28611145006</v>
          </cell>
          <cell r="S15">
            <v>726123.94714362395</v>
          </cell>
          <cell r="T15">
            <v>738696.650840641</v>
          </cell>
          <cell r="U15">
            <v>668288.81433946302</v>
          </cell>
          <cell r="V15">
            <v>745443.56352292094</v>
          </cell>
        </row>
        <row r="16">
          <cell r="B16">
            <v>178527.42353254801</v>
          </cell>
          <cell r="C16">
            <v>203951.077558155</v>
          </cell>
          <cell r="D16">
            <v>237683.36595106401</v>
          </cell>
          <cell r="E16">
            <v>262044.33218321099</v>
          </cell>
          <cell r="F16">
            <v>302094.42053813301</v>
          </cell>
          <cell r="G16">
            <v>319461.30521471601</v>
          </cell>
          <cell r="H16">
            <v>348504.78342708503</v>
          </cell>
          <cell r="I16">
            <v>408804.14794248599</v>
          </cell>
          <cell r="J16">
            <v>443567.56022882799</v>
          </cell>
          <cell r="K16">
            <v>427822.41973986098</v>
          </cell>
          <cell r="L16">
            <v>482753.10385649197</v>
          </cell>
          <cell r="M16">
            <v>482938.46045126999</v>
          </cell>
          <cell r="N16">
            <v>455588.49966639298</v>
          </cell>
          <cell r="O16">
            <v>461903.28187988501</v>
          </cell>
          <cell r="P16">
            <v>527262.12063501496</v>
          </cell>
          <cell r="Q16">
            <v>586564.31104488403</v>
          </cell>
          <cell r="R16">
            <v>671919.01758780796</v>
          </cell>
          <cell r="S16">
            <v>759346.85125929804</v>
          </cell>
          <cell r="T16">
            <v>820263.40001687198</v>
          </cell>
          <cell r="U16">
            <v>699436.67078367202</v>
          </cell>
          <cell r="V16">
            <v>859333.381437629</v>
          </cell>
        </row>
        <row r="18">
          <cell r="B18">
            <v>1707785.0795009099</v>
          </cell>
          <cell r="C18">
            <v>1766790.67301669</v>
          </cell>
          <cell r="D18">
            <v>1816431.78393303</v>
          </cell>
          <cell r="E18">
            <v>1878400.53038782</v>
          </cell>
          <cell r="F18">
            <v>1967861.78352831</v>
          </cell>
          <cell r="G18">
            <v>1981039.35259392</v>
          </cell>
          <cell r="H18">
            <v>2051204.0422696399</v>
          </cell>
          <cell r="I18">
            <v>2159555.9138190001</v>
          </cell>
          <cell r="J18">
            <v>2210493.7553922399</v>
          </cell>
          <cell r="K18">
            <v>2224105.8806541399</v>
          </cell>
          <cell r="L18">
            <v>2322850.4447532999</v>
          </cell>
          <cell r="M18">
            <v>2339171.6670293999</v>
          </cell>
          <cell r="N18">
            <v>2349331.38503356</v>
          </cell>
          <cell r="O18">
            <v>2390343.6334818602</v>
          </cell>
          <cell r="P18">
            <v>2531072.9310410498</v>
          </cell>
          <cell r="Q18">
            <v>2647084.6875392301</v>
          </cell>
          <cell r="R18">
            <v>2794330.8548133099</v>
          </cell>
          <cell r="S18">
            <v>2952280.7373359501</v>
          </cell>
          <cell r="T18">
            <v>3071623.69284942</v>
          </cell>
          <cell r="U18">
            <v>3009884.8174453699</v>
          </cell>
          <cell r="V18">
            <v>3190982.4139004601</v>
          </cell>
        </row>
      </sheetData>
      <sheetData sheetId="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3.2.1"/>
      <sheetName val="2.2.1"/>
      <sheetName val="Gráf1"/>
      <sheetName val="Preços correntes"/>
      <sheetName val="Preços constantes"/>
      <sheetName val="Coeficientes de M e FBKF"/>
    </sheetNames>
    <sheetDataSet>
      <sheetData sheetId="0"/>
      <sheetData sheetId="1"/>
      <sheetData sheetId="2" refreshError="1"/>
      <sheetData sheetId="3"/>
      <sheetData sheetId="4">
        <row r="9">
          <cell r="B9">
            <v>1990</v>
          </cell>
          <cell r="C9">
            <v>1991</v>
          </cell>
          <cell r="D9">
            <v>1992</v>
          </cell>
          <cell r="E9">
            <v>1993</v>
          </cell>
          <cell r="F9">
            <v>1994</v>
          </cell>
          <cell r="G9">
            <v>1995</v>
          </cell>
          <cell r="H9">
            <v>1996</v>
          </cell>
          <cell r="I9">
            <v>1997</v>
          </cell>
          <cell r="J9">
            <v>1998</v>
          </cell>
          <cell r="K9">
            <v>1999</v>
          </cell>
          <cell r="L9">
            <v>2000</v>
          </cell>
          <cell r="M9">
            <v>2001</v>
          </cell>
          <cell r="N9">
            <v>2002</v>
          </cell>
          <cell r="O9">
            <v>2003</v>
          </cell>
          <cell r="P9">
            <v>2004</v>
          </cell>
          <cell r="Q9">
            <v>2005</v>
          </cell>
          <cell r="R9">
            <v>2006</v>
          </cell>
          <cell r="S9">
            <v>2007</v>
          </cell>
          <cell r="T9">
            <v>2008</v>
          </cell>
          <cell r="U9">
            <v>2009</v>
          </cell>
          <cell r="V9">
            <v>2010</v>
          </cell>
        </row>
        <row r="22">
          <cell r="B22" t="str">
            <v>G</v>
          </cell>
          <cell r="C22">
            <v>3.5842576311390095E-2</v>
          </cell>
          <cell r="D22">
            <v>2.8179681491199871E-2</v>
          </cell>
          <cell r="E22">
            <v>2.7143612477297685E-2</v>
          </cell>
          <cell r="F22">
            <v>1.4757975435901738E-2</v>
          </cell>
          <cell r="G22">
            <v>1.0358534201068137E-2</v>
          </cell>
          <cell r="H22">
            <v>1.4386705542643874E-3</v>
          </cell>
          <cell r="I22">
            <v>3.0861734220526627E-2</v>
          </cell>
          <cell r="J22">
            <v>2.5746882168947938E-2</v>
          </cell>
          <cell r="K22">
            <v>2.4433329523970704E-2</v>
          </cell>
          <cell r="L22">
            <v>1.2445377028178051E-2</v>
          </cell>
          <cell r="M22">
            <v>1.2388764907129035E-2</v>
          </cell>
          <cell r="N22">
            <v>1.9435806281018264E-2</v>
          </cell>
          <cell r="O22">
            <v>1.425165040651355E-2</v>
          </cell>
          <cell r="P22">
            <v>2.8529812226304019E-2</v>
          </cell>
          <cell r="Q22">
            <v>3.6949036875495667E-2</v>
          </cell>
          <cell r="R22">
            <v>3.5766590691396871E-2</v>
          </cell>
          <cell r="S22">
            <v>5.5227535064475752E-2</v>
          </cell>
          <cell r="T22">
            <v>3.0458419769441747E-2</v>
          </cell>
          <cell r="U22">
            <v>3.8127032891650314E-2</v>
          </cell>
          <cell r="V22">
            <v>4.1800244994789404E-2</v>
          </cell>
        </row>
        <row r="24">
          <cell r="B24" t="str">
            <v>PIB</v>
          </cell>
          <cell r="C24">
            <v>3.4550948022700867E-2</v>
          </cell>
          <cell r="D24">
            <v>2.8096769851960302E-2</v>
          </cell>
          <cell r="E24">
            <v>3.411564750348739E-2</v>
          </cell>
          <cell r="F24">
            <v>4.7626292525598579E-2</v>
          </cell>
          <cell r="G24">
            <v>6.6963895411307206E-3</v>
          </cell>
          <cell r="H24">
            <v>3.5418120081182725E-2</v>
          </cell>
          <cell r="I24">
            <v>5.2823546227741325E-2</v>
          </cell>
          <cell r="J24">
            <v>2.3587183479385043E-2</v>
          </cell>
          <cell r="K24">
            <v>6.1579568947864871E-3</v>
          </cell>
          <cell r="L24">
            <v>4.4397420535625676E-2</v>
          </cell>
          <cell r="M24">
            <v>7.0263767144222999E-3</v>
          </cell>
          <cell r="N24">
            <v>4.3432973079151616E-3</v>
          </cell>
          <cell r="O24">
            <v>1.7456987426111681E-2</v>
          </cell>
          <cell r="P24">
            <v>5.8874086381546009E-2</v>
          </cell>
          <cell r="Q24">
            <v>4.5835011340611187E-2</v>
          </cell>
          <cell r="R24">
            <v>5.5625786347984985E-2</v>
          </cell>
          <cell r="S24">
            <v>5.6525118437771082E-2</v>
          </cell>
          <cell r="T24">
            <v>4.0423986108164334E-2</v>
          </cell>
          <cell r="U24">
            <v>-2.0099752306174445E-2</v>
          </cell>
          <cell r="V24">
            <v>6.0167616848805672E-2</v>
          </cell>
        </row>
        <row r="50">
          <cell r="B50">
            <v>-50311.213892136991</v>
          </cell>
          <cell r="C50">
            <v>-34841.274546828994</v>
          </cell>
          <cell r="D50">
            <v>-15196.923538897972</v>
          </cell>
          <cell r="E50">
            <v>-8354.2465873379842</v>
          </cell>
          <cell r="F50">
            <v>5538.5904763090075</v>
          </cell>
          <cell r="G50">
            <v>-14820.802830213972</v>
          </cell>
          <cell r="H50">
            <v>-16389.39844805497</v>
          </cell>
          <cell r="I50">
            <v>7931.7024847879657</v>
          </cell>
          <cell r="J50">
            <v>12634.433856095013</v>
          </cell>
          <cell r="K50">
            <v>-22451.509823915025</v>
          </cell>
          <cell r="L50">
            <v>-16430.120978638006</v>
          </cell>
          <cell r="M50">
            <v>-18202.376270189008</v>
          </cell>
          <cell r="N50">
            <v>-55502.480147521012</v>
          </cell>
          <cell r="O50">
            <v>-68687.314463243005</v>
          </cell>
          <cell r="P50">
            <v>-69679.283017689013</v>
          </cell>
          <cell r="Q50">
            <v>-57293.091053194948</v>
          </cell>
          <cell r="R50">
            <v>-15704.268523642095</v>
          </cell>
          <cell r="S50">
            <v>33222.904115674086</v>
          </cell>
          <cell r="T50">
            <v>81566.74917623098</v>
          </cell>
          <cell r="U50">
            <v>31147.856444208999</v>
          </cell>
          <cell r="V50">
            <v>113889.81791470805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1.1.1.1"/>
      <sheetName val="Plan1"/>
      <sheetName val="Plan2"/>
      <sheetName val="Plan3"/>
    </sheetNames>
    <sheetDataSet>
      <sheetData sheetId="0">
        <row r="28">
          <cell r="B28">
            <v>267537.55875406082</v>
          </cell>
          <cell r="C28">
            <v>283417.69162524422</v>
          </cell>
          <cell r="D28">
            <v>290765.59715923673</v>
          </cell>
          <cell r="E28">
            <v>301261.9191234138</v>
          </cell>
          <cell r="F28">
            <v>323444.66608073155</v>
          </cell>
          <cell r="G28">
            <v>343750.11496567528</v>
          </cell>
          <cell r="H28">
            <v>358883.65889653569</v>
          </cell>
          <cell r="I28">
            <v>383273.76587629813</v>
          </cell>
          <cell r="J28">
            <v>402693.94205612282</v>
          </cell>
          <cell r="K28">
            <v>407708.15644420264</v>
          </cell>
          <cell r="L28">
            <v>438997.81527776911</v>
          </cell>
          <cell r="M28">
            <v>468851.75875331357</v>
          </cell>
          <cell r="N28">
            <v>485948.74278405576</v>
          </cell>
          <cell r="O28">
            <v>500639.16781031195</v>
          </cell>
          <cell r="P28">
            <v>540294.14741717291</v>
          </cell>
          <cell r="Q28">
            <v>569959.88158981514</v>
          </cell>
          <cell r="R28">
            <v>594645.29653563967</v>
          </cell>
          <cell r="S28">
            <v>620690.30624275282</v>
          </cell>
          <cell r="T28">
            <v>663545.1924873289</v>
          </cell>
          <cell r="U28">
            <v>711699.65442198759</v>
          </cell>
          <cell r="V28">
            <v>748255.8784452111</v>
          </cell>
          <cell r="W28">
            <v>793600.85640344711</v>
          </cell>
          <cell r="X28">
            <v>847831.0005991176</v>
          </cell>
          <cell r="Y28">
            <v>916921.16704696475</v>
          </cell>
          <cell r="Z28">
            <v>976078.29374138778</v>
          </cell>
          <cell r="AA28">
            <v>1010232.3687228078</v>
          </cell>
          <cell r="AB28">
            <v>1066985.37498215</v>
          </cell>
          <cell r="AC28">
            <v>1119349.0118489044</v>
          </cell>
          <cell r="AD28">
            <v>1166098.242093154</v>
          </cell>
          <cell r="AE28">
            <v>1243933.9050636403</v>
          </cell>
          <cell r="AF28">
            <v>1322913.0746980463</v>
          </cell>
          <cell r="AG28">
            <v>1332188.4816012308</v>
          </cell>
          <cell r="AH28">
            <v>1320797.1030598155</v>
          </cell>
          <cell r="AI28">
            <v>1288068.7884345336</v>
          </cell>
          <cell r="AJ28">
            <v>1333638.4779785126</v>
          </cell>
          <cell r="AK28">
            <v>1403054.2685041677</v>
          </cell>
          <cell r="AL28">
            <v>1452055.1733868439</v>
          </cell>
          <cell r="AM28">
            <v>1496405.4540113332</v>
          </cell>
          <cell r="AN28">
            <v>1506597.0915113438</v>
          </cell>
          <cell r="AO28">
            <v>1521346.0511434565</v>
          </cell>
          <cell r="AP28">
            <v>1525130.8200066388</v>
          </cell>
          <cell r="AQ28">
            <v>1584610.4825833282</v>
          </cell>
          <cell r="AR28">
            <v>1636356.1360018025</v>
          </cell>
          <cell r="AS28">
            <v>1694259.5531345734</v>
          </cell>
          <cell r="AT28">
            <v>1775506.5845904828</v>
          </cell>
          <cell r="AU28">
            <v>1782927.1115361715</v>
          </cell>
          <cell r="AV28">
            <v>1848261.069873444</v>
          </cell>
          <cell r="AW28">
            <v>1949971.922280971</v>
          </cell>
          <cell r="AX28">
            <v>1998204.1534533156</v>
          </cell>
          <cell r="AY28">
            <v>2004315.4810773169</v>
          </cell>
          <cell r="AZ28">
            <v>2084748.8630494366</v>
          </cell>
          <cell r="BA28">
            <v>2092130.2983574537</v>
          </cell>
          <cell r="BB28">
            <v>2083377.0872997439</v>
          </cell>
          <cell r="BC28">
            <v>2128235.3408466117</v>
          </cell>
          <cell r="BD28">
            <v>2257875.886623506</v>
          </cell>
          <cell r="BE28">
            <v>2369585.9043664639</v>
          </cell>
          <cell r="BF28">
            <v>2505831.4377456135</v>
          </cell>
          <cell r="BG28">
            <v>2651675.1160338344</v>
          </cell>
          <cell r="BH28">
            <v>2763622.3315095115</v>
          </cell>
        </row>
      </sheetData>
      <sheetData sheetId="1">
        <row r="4">
          <cell r="F4">
            <v>1951</v>
          </cell>
        </row>
      </sheetData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Volume"/>
      <sheetName val="Preços"/>
      <sheetName val="Plan3"/>
    </sheetNames>
    <sheetDataSet>
      <sheetData sheetId="0"/>
      <sheetData sheetId="1"/>
      <sheetData sheetId="2">
        <row r="1">
          <cell r="I1" t="str">
            <v>QX/QM</v>
          </cell>
          <cell r="J1" t="str">
            <v>PX/PM</v>
          </cell>
          <cell r="L1" t="str">
            <v>Razão X/M</v>
          </cell>
        </row>
        <row r="2">
          <cell r="A2">
            <v>1980</v>
          </cell>
          <cell r="I2">
            <v>0.96969696969696961</v>
          </cell>
          <cell r="J2">
            <v>0.98412698412698407</v>
          </cell>
          <cell r="L2">
            <v>0.97688533324282956</v>
          </cell>
        </row>
        <row r="3">
          <cell r="A3">
            <v>1981</v>
          </cell>
          <cell r="I3">
            <v>1.0344827586206897</v>
          </cell>
          <cell r="J3">
            <v>0.94008714596949894</v>
          </cell>
          <cell r="L3">
            <v>0.98615614590508849</v>
          </cell>
        </row>
        <row r="4">
          <cell r="A4">
            <v>1982</v>
          </cell>
          <cell r="I4">
            <v>1.1839080459770117</v>
          </cell>
          <cell r="J4">
            <v>0.89497716894977186</v>
          </cell>
          <cell r="L4">
            <v>1.0293544925269247</v>
          </cell>
        </row>
        <row r="5">
          <cell r="A5">
            <v>1983</v>
          </cell>
          <cell r="I5">
            <v>1.687022900763359</v>
          </cell>
          <cell r="J5">
            <v>0.82739420935412022</v>
          </cell>
          <cell r="L5">
            <v>1.1814537566656573</v>
          </cell>
        </row>
        <row r="6">
          <cell r="A6">
            <v>1984</v>
          </cell>
          <cell r="I6">
            <v>1.7428571428571427</v>
          </cell>
          <cell r="J6">
            <v>0.83425414364640882</v>
          </cell>
          <cell r="L6">
            <v>1.205813332656557</v>
          </cell>
        </row>
        <row r="7">
          <cell r="A7">
            <v>1985</v>
          </cell>
          <cell r="I7">
            <v>1.6462585034013606</v>
          </cell>
          <cell r="J7">
            <v>0.82966396292004629</v>
          </cell>
          <cell r="L7">
            <v>1.1686921553269694</v>
          </cell>
        </row>
        <row r="8">
          <cell r="A8">
            <v>1986</v>
          </cell>
          <cell r="I8">
            <v>1.5189873417721518</v>
          </cell>
          <cell r="J8">
            <v>0.76383763837638385</v>
          </cell>
          <cell r="L8">
            <v>1.0771535191711816</v>
          </cell>
        </row>
        <row r="9">
          <cell r="A9">
            <v>1987</v>
          </cell>
          <cell r="I9">
            <v>1.5568862275449102</v>
          </cell>
          <cell r="J9">
            <v>0.75874125874125875</v>
          </cell>
          <cell r="L9">
            <v>1.0868642123118943</v>
          </cell>
        </row>
        <row r="10">
          <cell r="A10">
            <v>1988</v>
          </cell>
          <cell r="I10">
            <v>1.5898876404494382</v>
          </cell>
          <cell r="J10">
            <v>0.75678610206297514</v>
          </cell>
          <cell r="L10">
            <v>1.096906956005764</v>
          </cell>
        </row>
        <row r="11">
          <cell r="A11">
            <v>1989</v>
          </cell>
          <cell r="I11">
            <v>1.6096256684491981</v>
          </cell>
          <cell r="J11">
            <v>0.76225234619395188</v>
          </cell>
          <cell r="L11">
            <v>1.1076736623525041</v>
          </cell>
        </row>
        <row r="12">
          <cell r="A12">
            <v>1990</v>
          </cell>
          <cell r="I12">
            <v>1.468181818181818</v>
          </cell>
          <cell r="J12">
            <v>0.80227743271221541</v>
          </cell>
          <cell r="L12">
            <v>1.0853060120747797</v>
          </cell>
        </row>
        <row r="13">
          <cell r="A13">
            <v>1991</v>
          </cell>
          <cell r="I13">
            <v>1.2490566037735849</v>
          </cell>
          <cell r="J13">
            <v>0.8081023454157783</v>
          </cell>
          <cell r="L13">
            <v>1.0046718723376804</v>
          </cell>
        </row>
        <row r="14">
          <cell r="A14">
            <v>1992</v>
          </cell>
          <cell r="I14">
            <v>1.1316614420062696</v>
          </cell>
          <cell r="J14">
            <v>0.80278670953912123</v>
          </cell>
          <cell r="L14">
            <v>0.95314362261965013</v>
          </cell>
        </row>
        <row r="15">
          <cell r="A15">
            <v>1993</v>
          </cell>
          <cell r="I15">
            <v>1.1126373626373627</v>
          </cell>
          <cell r="J15">
            <v>0.7928416485900216</v>
          </cell>
          <cell r="L15">
            <v>0.9392258731935893</v>
          </cell>
        </row>
        <row r="16">
          <cell r="A16">
            <v>1994</v>
          </cell>
          <cell r="I16">
            <v>1.0066964285714286</v>
          </cell>
          <cell r="J16">
            <v>0.84760845383759731</v>
          </cell>
          <cell r="L16">
            <v>0.92373394616916615</v>
          </cell>
        </row>
        <row r="17">
          <cell r="A17">
            <v>1995</v>
          </cell>
          <cell r="I17">
            <v>1.0619658119658122</v>
          </cell>
          <cell r="J17">
            <v>0.85373443983402486</v>
          </cell>
          <cell r="L17">
            <v>0.95217476736233564</v>
          </cell>
        </row>
        <row r="18">
          <cell r="A18">
            <v>1996</v>
          </cell>
          <cell r="I18">
            <v>1.0390334572490707</v>
          </cell>
          <cell r="J18">
            <v>0.87234042553191493</v>
          </cell>
          <cell r="L18">
            <v>0.95204563348536553</v>
          </cell>
        </row>
        <row r="19">
          <cell r="A19">
            <v>1997</v>
          </cell>
          <cell r="I19">
            <v>0.94954128440366969</v>
          </cell>
          <cell r="J19">
            <v>0.89547413793103448</v>
          </cell>
          <cell r="L19">
            <v>0.92211152421022458</v>
          </cell>
        </row>
        <row r="20">
          <cell r="A20">
            <v>1998</v>
          </cell>
          <cell r="I20">
            <v>0.91735537190082639</v>
          </cell>
          <cell r="J20">
            <v>0.86592178770949724</v>
          </cell>
          <cell r="L20">
            <v>0.89126763859195191</v>
          </cell>
        </row>
        <row r="21">
          <cell r="A21">
            <v>1999</v>
          </cell>
          <cell r="I21">
            <v>0.9711141678129297</v>
          </cell>
          <cell r="J21">
            <v>0.88479262672811054</v>
          </cell>
          <cell r="L21">
            <v>0.92694911154393211</v>
          </cell>
        </row>
        <row r="22">
          <cell r="A22">
            <v>2000</v>
          </cell>
          <cell r="I22">
            <v>0.94457831325301211</v>
          </cell>
          <cell r="J22">
            <v>0.93220338983050843</v>
          </cell>
          <cell r="L22">
            <v>0.93837045220682513</v>
          </cell>
        </row>
        <row r="23">
          <cell r="A23">
            <v>2001</v>
          </cell>
          <cell r="I23">
            <v>0.96062052505966589</v>
          </cell>
          <cell r="J23">
            <v>0.89803012746234068</v>
          </cell>
          <cell r="L23">
            <v>0.92879824104176267</v>
          </cell>
        </row>
        <row r="24">
          <cell r="A24">
            <v>2002</v>
          </cell>
          <cell r="I24">
            <v>1.037084398976982</v>
          </cell>
          <cell r="J24">
            <v>0.89339513325608344</v>
          </cell>
          <cell r="L24">
            <v>0.96256228620377915</v>
          </cell>
          <cell r="S24">
            <v>-8.4759708139612755E-2</v>
          </cell>
        </row>
        <row r="25">
          <cell r="A25">
            <v>2003</v>
          </cell>
          <cell r="I25">
            <v>1.0687898089171974</v>
          </cell>
          <cell r="J25">
            <v>0.91031390134529144</v>
          </cell>
          <cell r="L25">
            <v>0.98637428021694806</v>
          </cell>
          <cell r="S25">
            <v>-1.1634068231266559E-2</v>
          </cell>
        </row>
        <row r="26">
          <cell r="A26">
            <v>2004</v>
          </cell>
          <cell r="I26">
            <v>1.0356347438752784</v>
          </cell>
          <cell r="J26">
            <v>0.9472573839662447</v>
          </cell>
          <cell r="L26">
            <v>0.99046083124364304</v>
          </cell>
          <cell r="S26">
            <v>7.1604362205108796E-2</v>
          </cell>
        </row>
        <row r="27">
          <cell r="A27">
            <v>2005</v>
          </cell>
          <cell r="I27">
            <v>1</v>
          </cell>
          <cell r="J27">
            <v>1</v>
          </cell>
          <cell r="L27">
            <v>1</v>
          </cell>
          <cell r="S27">
            <v>9.0087889455660264E-2</v>
          </cell>
        </row>
        <row r="28">
          <cell r="A28">
            <v>2006</v>
          </cell>
          <cell r="I28">
            <v>0.93491644678979768</v>
          </cell>
          <cell r="J28">
            <v>1.068072866730585</v>
          </cell>
          <cell r="L28">
            <v>0.9992791849510082</v>
          </cell>
          <cell r="S28">
            <v>0.13315641994078731</v>
          </cell>
        </row>
        <row r="29">
          <cell r="A29">
            <v>2007</v>
          </cell>
          <cell r="I29">
            <v>0.86242138364779874</v>
          </cell>
          <cell r="J29">
            <v>1.0941176470588236</v>
          </cell>
          <cell r="L29">
            <v>0.97138584252085158</v>
          </cell>
          <cell r="S29">
            <v>0.10192659087854183</v>
          </cell>
        </row>
        <row r="30">
          <cell r="A30">
            <v>2008</v>
          </cell>
          <cell r="I30">
            <v>0.79307858687815436</v>
          </cell>
          <cell r="J30">
            <v>1.1344262295081968</v>
          </cell>
          <cell r="L30">
            <v>0.94851945210199751</v>
          </cell>
          <cell r="S30">
            <v>0.11724595188396181</v>
          </cell>
        </row>
        <row r="31">
          <cell r="A31">
            <v>2009</v>
          </cell>
          <cell r="I31">
            <v>0.90263157894736845</v>
          </cell>
          <cell r="J31">
            <v>1.0428189116859947</v>
          </cell>
          <cell r="L31">
            <v>0.97019651659408979</v>
          </cell>
          <cell r="S31">
            <v>-0.21888847905766884</v>
          </cell>
        </row>
        <row r="32">
          <cell r="A32">
            <v>2010</v>
          </cell>
          <cell r="I32">
            <v>0.79872430900070879</v>
          </cell>
          <cell r="J32">
            <v>1.1449275362318843</v>
          </cell>
          <cell r="L32">
            <v>0.95628523738092697</v>
          </cell>
          <cell r="S32">
            <v>0.21303189519205645</v>
          </cell>
        </row>
        <row r="33">
          <cell r="A33">
            <v>2011</v>
          </cell>
          <cell r="I33">
            <v>0.75127551020408156</v>
          </cell>
          <cell r="J33">
            <v>1.2298039215686276</v>
          </cell>
          <cell r="L33">
            <v>0.96120838980288292</v>
          </cell>
          <cell r="S33">
            <v>0.13353826677751401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Z49"/>
  <sheetViews>
    <sheetView showGridLines="0" topLeftCell="I20" workbookViewId="0">
      <selection activeCell="A3" sqref="A3"/>
    </sheetView>
  </sheetViews>
  <sheetFormatPr defaultRowHeight="12.95" customHeight="1"/>
  <cols>
    <col min="1" max="1" width="32.7109375" style="184" customWidth="1"/>
    <col min="2" max="7" width="4.42578125" style="184" customWidth="1"/>
    <col min="8" max="13" width="5.85546875" style="184" customWidth="1"/>
    <col min="14" max="14" width="2.42578125" style="184" bestFit="1" customWidth="1"/>
    <col min="15" max="15" width="5.85546875" style="184" customWidth="1"/>
    <col min="16" max="16" width="2.42578125" style="184" bestFit="1" customWidth="1"/>
    <col min="17" max="18" width="5" style="184" customWidth="1"/>
    <col min="19" max="19" width="2.5703125" style="185" customWidth="1"/>
    <col min="20" max="20" width="5" style="184" customWidth="1"/>
    <col min="21" max="21" width="2.5703125" style="185" customWidth="1"/>
    <col min="22" max="22" width="5" style="184" customWidth="1"/>
    <col min="23" max="23" width="2.42578125" style="184" bestFit="1" customWidth="1"/>
    <col min="24" max="24" width="5" style="184" customWidth="1"/>
    <col min="25" max="25" width="2.5703125" style="185" customWidth="1"/>
    <col min="26" max="26" width="5" style="184" customWidth="1"/>
    <col min="27" max="27" width="2.5703125" style="185" customWidth="1"/>
    <col min="28" max="28" width="5" style="184" customWidth="1"/>
    <col min="29" max="29" width="2.5703125" style="185" customWidth="1"/>
    <col min="30" max="30" width="5" style="184" customWidth="1"/>
    <col min="31" max="31" width="2.5703125" style="185" customWidth="1"/>
    <col min="32" max="32" width="5" style="184" customWidth="1"/>
    <col min="33" max="33" width="2.5703125" style="185" customWidth="1"/>
    <col min="34" max="34" width="5" style="184" customWidth="1"/>
    <col min="35" max="35" width="2.5703125" style="185" customWidth="1"/>
    <col min="36" max="36" width="5" style="184" customWidth="1"/>
    <col min="37" max="37" width="2.5703125" style="185" customWidth="1"/>
    <col min="38" max="38" width="5" style="185" customWidth="1"/>
    <col min="39" max="39" width="2.5703125" style="185" customWidth="1"/>
    <col min="40" max="40" width="5" style="184" customWidth="1"/>
    <col min="41" max="41" width="2.5703125" style="185" customWidth="1"/>
    <col min="42" max="42" width="5" style="184" customWidth="1"/>
    <col min="43" max="43" width="2.5703125" style="185" customWidth="1"/>
    <col min="44" max="44" width="5" style="184" customWidth="1"/>
    <col min="45" max="45" width="2.5703125" style="184" customWidth="1"/>
    <col min="46" max="46" width="5" style="184" customWidth="1"/>
    <col min="47" max="47" width="2.5703125" style="184" customWidth="1"/>
    <col min="48" max="48" width="5" style="184" customWidth="1"/>
    <col min="49" max="49" width="2.5703125" style="184" customWidth="1"/>
    <col min="50" max="50" width="5" style="184" customWidth="1"/>
    <col min="51" max="51" width="2.42578125" style="184" bestFit="1" customWidth="1"/>
    <col min="52" max="52" width="32" style="184" customWidth="1"/>
    <col min="53" max="16384" width="9.140625" style="184"/>
  </cols>
  <sheetData>
    <row r="1" spans="1:52" ht="20.100000000000001" customHeight="1">
      <c r="A1" s="215" t="s">
        <v>75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4"/>
      <c r="T1" s="213"/>
      <c r="U1" s="214"/>
      <c r="V1" s="213"/>
      <c r="W1" s="213"/>
      <c r="X1" s="213"/>
      <c r="Y1" s="214"/>
      <c r="Z1" s="213"/>
      <c r="AA1" s="214"/>
      <c r="AB1" s="213"/>
      <c r="AC1" s="214"/>
      <c r="AD1" s="213"/>
      <c r="AE1" s="214"/>
      <c r="AF1" s="213"/>
      <c r="AG1" s="214"/>
      <c r="AH1" s="213"/>
      <c r="AI1" s="214"/>
      <c r="AJ1" s="213"/>
      <c r="AK1" s="214"/>
      <c r="AL1" s="214"/>
      <c r="AM1" s="214"/>
      <c r="AN1" s="213"/>
      <c r="AO1" s="214"/>
      <c r="AP1" s="213"/>
      <c r="AQ1" s="214"/>
      <c r="AR1" s="213"/>
      <c r="AS1" s="213"/>
      <c r="AT1" s="213"/>
      <c r="AU1" s="213"/>
      <c r="AV1" s="213"/>
      <c r="AW1" s="213"/>
      <c r="AX1" s="213"/>
      <c r="AY1" s="213"/>
      <c r="AZ1" s="213"/>
    </row>
    <row r="2" spans="1:52" ht="20.100000000000001" customHeight="1">
      <c r="A2" s="215" t="s">
        <v>430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4"/>
      <c r="T2" s="213"/>
      <c r="U2" s="214"/>
      <c r="V2" s="213"/>
      <c r="W2" s="213"/>
      <c r="X2" s="213"/>
      <c r="Y2" s="214"/>
      <c r="Z2" s="213"/>
      <c r="AA2" s="214"/>
      <c r="AB2" s="213"/>
      <c r="AC2" s="214"/>
      <c r="AD2" s="213"/>
      <c r="AE2" s="214"/>
      <c r="AF2" s="213"/>
      <c r="AG2" s="214"/>
      <c r="AH2" s="213"/>
      <c r="AI2" s="214"/>
      <c r="AJ2" s="213"/>
      <c r="AK2" s="214"/>
      <c r="AL2" s="214"/>
      <c r="AM2" s="214"/>
      <c r="AN2" s="213"/>
      <c r="AO2" s="214"/>
      <c r="AP2" s="213"/>
      <c r="AQ2" s="214"/>
      <c r="AR2" s="213"/>
      <c r="AS2" s="213"/>
      <c r="AT2" s="213"/>
      <c r="AU2" s="213"/>
      <c r="AV2" s="213"/>
      <c r="AW2" s="213"/>
      <c r="AX2" s="213"/>
      <c r="AY2" s="213"/>
      <c r="AZ2" s="213"/>
    </row>
    <row r="4" spans="1:52" ht="12.95" customHeight="1">
      <c r="A4" s="212" t="s">
        <v>457</v>
      </c>
    </row>
    <row r="5" spans="1:52" ht="12.95" customHeight="1">
      <c r="A5" s="211" t="s">
        <v>456</v>
      </c>
    </row>
    <row r="7" spans="1:52" ht="12.95" customHeight="1">
      <c r="A7" s="184" t="s">
        <v>455</v>
      </c>
    </row>
    <row r="9" spans="1:52" ht="12.95" customHeight="1">
      <c r="A9" s="210" t="s">
        <v>426</v>
      </c>
      <c r="B9" s="208">
        <v>1980</v>
      </c>
      <c r="C9" s="208">
        <v>1981</v>
      </c>
      <c r="D9" s="208">
        <v>1982</v>
      </c>
      <c r="E9" s="208">
        <v>1983</v>
      </c>
      <c r="F9" s="208">
        <v>1984</v>
      </c>
      <c r="G9" s="208">
        <v>1985</v>
      </c>
      <c r="H9" s="208">
        <v>1986</v>
      </c>
      <c r="I9" s="208">
        <v>1987</v>
      </c>
      <c r="J9" s="208">
        <v>1988</v>
      </c>
      <c r="K9" s="208">
        <v>1989</v>
      </c>
      <c r="L9" s="208">
        <v>1990</v>
      </c>
      <c r="M9" s="208">
        <v>1991</v>
      </c>
      <c r="N9" s="208"/>
      <c r="O9" s="208">
        <v>1992</v>
      </c>
      <c r="P9" s="208"/>
      <c r="Q9" s="208">
        <v>1993</v>
      </c>
      <c r="R9" s="208">
        <v>1994</v>
      </c>
      <c r="S9" s="209"/>
      <c r="T9" s="208">
        <v>1995</v>
      </c>
      <c r="U9" s="209"/>
      <c r="V9" s="208">
        <v>1996</v>
      </c>
      <c r="W9" s="208"/>
      <c r="X9" s="208">
        <v>1997</v>
      </c>
      <c r="Y9" s="209"/>
      <c r="Z9" s="208">
        <v>1998</v>
      </c>
      <c r="AA9" s="209"/>
      <c r="AB9" s="208">
        <v>1999</v>
      </c>
      <c r="AC9" s="209"/>
      <c r="AD9" s="208">
        <v>2000</v>
      </c>
      <c r="AE9" s="209"/>
      <c r="AF9" s="208">
        <v>2001</v>
      </c>
      <c r="AG9" s="209"/>
      <c r="AH9" s="208">
        <v>2002</v>
      </c>
      <c r="AI9" s="209"/>
      <c r="AJ9" s="208">
        <v>2003</v>
      </c>
      <c r="AK9" s="209"/>
      <c r="AL9" s="208">
        <v>2004</v>
      </c>
      <c r="AM9" s="209"/>
      <c r="AN9" s="208">
        <v>2005</v>
      </c>
      <c r="AO9" s="209"/>
      <c r="AP9" s="208">
        <v>2006</v>
      </c>
      <c r="AQ9" s="209"/>
      <c r="AR9" s="208">
        <v>2007</v>
      </c>
      <c r="AS9" s="208"/>
      <c r="AT9" s="208">
        <v>2008</v>
      </c>
      <c r="AU9" s="208"/>
      <c r="AV9" s="208">
        <v>2009</v>
      </c>
      <c r="AW9" s="208"/>
      <c r="AX9" s="208">
        <v>2010</v>
      </c>
      <c r="AY9" s="208"/>
      <c r="AZ9" s="207" t="s">
        <v>425</v>
      </c>
    </row>
    <row r="10" spans="1:52" ht="12.95" customHeight="1">
      <c r="A10" s="206"/>
      <c r="B10" s="204"/>
      <c r="C10" s="204"/>
      <c r="D10" s="204"/>
      <c r="E10" s="204"/>
      <c r="F10" s="204"/>
      <c r="G10" s="204"/>
      <c r="H10" s="204"/>
      <c r="I10" s="204"/>
      <c r="J10" s="204"/>
      <c r="K10" s="204"/>
      <c r="L10" s="204"/>
      <c r="M10" s="204"/>
      <c r="N10" s="204"/>
      <c r="O10" s="204"/>
      <c r="P10" s="204"/>
      <c r="Q10" s="204"/>
      <c r="R10" s="204"/>
      <c r="S10" s="205"/>
      <c r="T10" s="204"/>
      <c r="U10" s="205"/>
      <c r="V10" s="204"/>
      <c r="W10" s="204"/>
      <c r="X10" s="204"/>
      <c r="Y10" s="205"/>
      <c r="Z10" s="204"/>
      <c r="AA10" s="205"/>
      <c r="AB10" s="204"/>
      <c r="AC10" s="205"/>
      <c r="AD10" s="204"/>
      <c r="AE10" s="205"/>
      <c r="AF10" s="204"/>
      <c r="AG10" s="205"/>
      <c r="AH10" s="204"/>
      <c r="AI10" s="205"/>
      <c r="AJ10" s="204"/>
      <c r="AK10" s="205"/>
      <c r="AL10" s="204"/>
      <c r="AM10" s="205"/>
      <c r="AN10" s="204"/>
      <c r="AO10" s="205"/>
      <c r="AP10" s="204"/>
      <c r="AQ10" s="205"/>
      <c r="AR10" s="204"/>
      <c r="AS10" s="204"/>
      <c r="AT10" s="204"/>
      <c r="AU10" s="204"/>
      <c r="AV10" s="204"/>
      <c r="AW10" s="204"/>
      <c r="AX10" s="204"/>
      <c r="AY10" s="204"/>
      <c r="AZ10" s="203"/>
    </row>
    <row r="11" spans="1:52" ht="12.95" customHeight="1">
      <c r="A11" s="201" t="s">
        <v>422</v>
      </c>
      <c r="B11" s="198">
        <v>23.6</v>
      </c>
      <c r="C11" s="198">
        <v>19.3</v>
      </c>
      <c r="D11" s="198">
        <v>20.3</v>
      </c>
      <c r="E11" s="198">
        <v>14</v>
      </c>
      <c r="F11" s="198">
        <v>18.2</v>
      </c>
      <c r="G11" s="198">
        <v>18.600000000000001</v>
      </c>
      <c r="H11" s="198">
        <v>23.8</v>
      </c>
      <c r="I11" s="198">
        <v>21.5</v>
      </c>
      <c r="J11" s="198">
        <v>20.3</v>
      </c>
      <c r="K11" s="198">
        <v>25.8</v>
      </c>
      <c r="L11" s="198">
        <v>26</v>
      </c>
      <c r="M11" s="198">
        <v>29.2</v>
      </c>
      <c r="N11" s="198"/>
      <c r="O11" s="198">
        <v>32.89</v>
      </c>
      <c r="P11" s="198"/>
      <c r="Q11" s="198">
        <v>41.4</v>
      </c>
      <c r="R11" s="198">
        <v>44.9</v>
      </c>
      <c r="S11" s="197"/>
      <c r="T11" s="198">
        <v>47.1</v>
      </c>
      <c r="U11" s="197"/>
      <c r="V11" s="198">
        <v>47.4</v>
      </c>
      <c r="W11" s="198"/>
      <c r="X11" s="198">
        <v>50.3</v>
      </c>
      <c r="Y11" s="197"/>
      <c r="Z11" s="198">
        <v>50.3</v>
      </c>
      <c r="AA11" s="197"/>
      <c r="AB11" s="198">
        <v>45</v>
      </c>
      <c r="AC11" s="197"/>
      <c r="AD11" s="198">
        <v>48.125495913106533</v>
      </c>
      <c r="AE11" s="197"/>
      <c r="AF11" s="198">
        <v>46.3</v>
      </c>
      <c r="AG11" s="197"/>
      <c r="AH11" s="198">
        <v>42.32948010682469</v>
      </c>
      <c r="AI11" s="197"/>
      <c r="AJ11" s="200">
        <v>38.338744588744596</v>
      </c>
      <c r="AK11" s="197"/>
      <c r="AL11" s="199">
        <v>40.440725615187937</v>
      </c>
      <c r="AM11" s="197"/>
      <c r="AN11" s="198">
        <v>39.927451644889608</v>
      </c>
      <c r="AO11" s="197"/>
      <c r="AP11" s="198">
        <v>42.058652916532388</v>
      </c>
      <c r="AQ11" s="197"/>
      <c r="AR11" s="198">
        <v>40.300787069621542</v>
      </c>
      <c r="AS11" s="198"/>
      <c r="AT11" s="198">
        <v>39.350981725116966</v>
      </c>
      <c r="AU11" s="198"/>
      <c r="AV11" s="198">
        <v>42.266831932169282</v>
      </c>
      <c r="AW11" s="198"/>
      <c r="AX11" s="198">
        <v>41.82806619973816</v>
      </c>
      <c r="AY11" s="198"/>
      <c r="AZ11" s="196" t="s">
        <v>422</v>
      </c>
    </row>
    <row r="12" spans="1:52" ht="12.95" customHeight="1">
      <c r="A12" s="201" t="s">
        <v>414</v>
      </c>
      <c r="B12" s="198">
        <v>35.700000000000003</v>
      </c>
      <c r="C12" s="198">
        <v>42.5</v>
      </c>
      <c r="D12" s="198">
        <v>51.8</v>
      </c>
      <c r="E12" s="198">
        <v>55</v>
      </c>
      <c r="F12" s="198">
        <v>52.8</v>
      </c>
      <c r="G12" s="198">
        <v>60.1</v>
      </c>
      <c r="H12" s="198">
        <v>64.5</v>
      </c>
      <c r="I12" s="198">
        <v>57.8</v>
      </c>
      <c r="J12" s="198">
        <v>47.2</v>
      </c>
      <c r="K12" s="198">
        <v>43</v>
      </c>
      <c r="L12" s="198">
        <v>44.8</v>
      </c>
      <c r="M12" s="198">
        <v>48.4</v>
      </c>
      <c r="N12" s="198"/>
      <c r="O12" s="198">
        <v>38.67</v>
      </c>
      <c r="P12" s="198"/>
      <c r="Q12" s="198">
        <v>37.4</v>
      </c>
      <c r="R12" s="198">
        <v>38.9</v>
      </c>
      <c r="S12" s="197"/>
      <c r="T12" s="198">
        <v>36.799999999999997</v>
      </c>
      <c r="U12" s="197"/>
      <c r="V12" s="198">
        <v>48.1</v>
      </c>
      <c r="W12" s="198"/>
      <c r="X12" s="198">
        <v>43.1</v>
      </c>
      <c r="Y12" s="197"/>
      <c r="Z12" s="198">
        <v>44.4</v>
      </c>
      <c r="AA12" s="197"/>
      <c r="AB12" s="198">
        <v>37.799999999999997</v>
      </c>
      <c r="AC12" s="197"/>
      <c r="AD12" s="198">
        <v>44.534852183346892</v>
      </c>
      <c r="AE12" s="197"/>
      <c r="AF12" s="198">
        <v>58.8</v>
      </c>
      <c r="AG12" s="197"/>
      <c r="AH12" s="198">
        <v>59.555231498359461</v>
      </c>
      <c r="AI12" s="197"/>
      <c r="AJ12" s="200">
        <v>64.024572076101862</v>
      </c>
      <c r="AK12" s="197"/>
      <c r="AL12" s="199">
        <v>65.283418682677024</v>
      </c>
      <c r="AM12" s="197"/>
      <c r="AN12" s="198">
        <v>67.375571789444933</v>
      </c>
      <c r="AO12" s="197"/>
      <c r="AP12" s="198">
        <v>65.589259075087014</v>
      </c>
      <c r="AQ12" s="197"/>
      <c r="AR12" s="198">
        <v>62.389152932946523</v>
      </c>
      <c r="AS12" s="198"/>
      <c r="AT12" s="198">
        <v>65.030851323946095</v>
      </c>
      <c r="AU12" s="198"/>
      <c r="AV12" s="198">
        <v>59.616414080815161</v>
      </c>
      <c r="AW12" s="198"/>
      <c r="AX12" s="198">
        <v>60.641877318609261</v>
      </c>
      <c r="AY12" s="198"/>
      <c r="AZ12" s="196" t="s">
        <v>454</v>
      </c>
    </row>
    <row r="13" spans="1:52" ht="12.95" customHeight="1">
      <c r="A13" s="201" t="s">
        <v>412</v>
      </c>
      <c r="B13" s="198">
        <v>18.100000000000001</v>
      </c>
      <c r="C13" s="198">
        <v>19.100000000000001</v>
      </c>
      <c r="D13" s="198">
        <v>15.1</v>
      </c>
      <c r="E13" s="198">
        <v>10.3</v>
      </c>
      <c r="F13" s="198">
        <v>11.3</v>
      </c>
      <c r="G13" s="198">
        <v>9.6</v>
      </c>
      <c r="H13" s="198">
        <v>14.4</v>
      </c>
      <c r="I13" s="198">
        <v>13.3</v>
      </c>
      <c r="J13" s="198">
        <v>12.5</v>
      </c>
      <c r="K13" s="198">
        <v>13.5</v>
      </c>
      <c r="L13" s="198">
        <v>11.3</v>
      </c>
      <c r="M13" s="198">
        <v>16.5</v>
      </c>
      <c r="N13" s="198"/>
      <c r="O13" s="198">
        <v>22.27</v>
      </c>
      <c r="P13" s="198"/>
      <c r="Q13" s="198">
        <v>25</v>
      </c>
      <c r="R13" s="198">
        <v>23.6</v>
      </c>
      <c r="S13" s="197"/>
      <c r="T13" s="198">
        <v>22.7</v>
      </c>
      <c r="U13" s="197"/>
      <c r="V13" s="198">
        <v>23.9</v>
      </c>
      <c r="W13" s="198"/>
      <c r="X13" s="198">
        <v>27</v>
      </c>
      <c r="Y13" s="197"/>
      <c r="Z13" s="198">
        <v>27.4</v>
      </c>
      <c r="AA13" s="197"/>
      <c r="AB13" s="198">
        <v>23.4</v>
      </c>
      <c r="AC13" s="197"/>
      <c r="AD13" s="198">
        <v>24.690701343213949</v>
      </c>
      <c r="AE13" s="197"/>
      <c r="AF13" s="198">
        <v>22.3</v>
      </c>
      <c r="AG13" s="197"/>
      <c r="AH13" s="198">
        <v>18.20635246716412</v>
      </c>
      <c r="AI13" s="197"/>
      <c r="AJ13" s="200">
        <v>20.058755676819146</v>
      </c>
      <c r="AK13" s="197"/>
      <c r="AL13" s="199">
        <v>23.101465589889823</v>
      </c>
      <c r="AM13" s="197"/>
      <c r="AN13" s="198">
        <v>25.068297465893529</v>
      </c>
      <c r="AO13" s="197"/>
      <c r="AP13" s="198">
        <v>25.862645908169689</v>
      </c>
      <c r="AQ13" s="197"/>
      <c r="AR13" s="198">
        <v>24.733620366903779</v>
      </c>
      <c r="AS13" s="198"/>
      <c r="AT13" s="198">
        <v>23.464766702738096</v>
      </c>
      <c r="AU13" s="198"/>
      <c r="AV13" s="198">
        <v>20.886669176588704</v>
      </c>
      <c r="AW13" s="198"/>
      <c r="AX13" s="198">
        <v>21.799909197682567</v>
      </c>
      <c r="AY13" s="198"/>
      <c r="AZ13" s="196" t="s">
        <v>453</v>
      </c>
    </row>
    <row r="14" spans="1:52" ht="12.95" customHeight="1">
      <c r="A14" s="201" t="s">
        <v>410</v>
      </c>
      <c r="B14" s="198">
        <v>24.3</v>
      </c>
      <c r="C14" s="198">
        <v>21.6</v>
      </c>
      <c r="D14" s="198">
        <v>20</v>
      </c>
      <c r="E14" s="198">
        <v>11.9</v>
      </c>
      <c r="F14" s="198">
        <v>15</v>
      </c>
      <c r="G14" s="198">
        <v>14.7</v>
      </c>
      <c r="H14" s="198">
        <v>17.2</v>
      </c>
      <c r="I14" s="198">
        <v>17.399999999999999</v>
      </c>
      <c r="J14" s="198">
        <v>13.4</v>
      </c>
      <c r="K14" s="198">
        <v>12.2</v>
      </c>
      <c r="L14" s="198">
        <v>12.6</v>
      </c>
      <c r="M14" s="198">
        <v>14.7</v>
      </c>
      <c r="N14" s="198"/>
      <c r="O14" s="198">
        <v>17.02</v>
      </c>
      <c r="P14" s="198"/>
      <c r="Q14" s="198">
        <v>20</v>
      </c>
      <c r="R14" s="198">
        <v>21.3</v>
      </c>
      <c r="S14" s="197"/>
      <c r="T14" s="198">
        <v>19.399999999999999</v>
      </c>
      <c r="U14" s="197"/>
      <c r="V14" s="198">
        <v>19.600000000000001</v>
      </c>
      <c r="W14" s="198"/>
      <c r="X14" s="198">
        <v>20.9</v>
      </c>
      <c r="Y14" s="197"/>
      <c r="Z14" s="198">
        <v>23.8</v>
      </c>
      <c r="AA14" s="197"/>
      <c r="AB14" s="198">
        <v>21.9</v>
      </c>
      <c r="AC14" s="197"/>
      <c r="AD14" s="198">
        <v>21.888536902729207</v>
      </c>
      <c r="AE14" s="197"/>
      <c r="AF14" s="198">
        <v>23.9</v>
      </c>
      <c r="AG14" s="197"/>
      <c r="AH14" s="198">
        <v>20.386165095909913</v>
      </c>
      <c r="AI14" s="197"/>
      <c r="AJ14" s="200">
        <v>19.313529183228237</v>
      </c>
      <c r="AK14" s="197"/>
      <c r="AL14" s="199">
        <v>17.76497434818495</v>
      </c>
      <c r="AM14" s="197"/>
      <c r="AN14" s="198">
        <v>17.199414439507198</v>
      </c>
      <c r="AO14" s="197"/>
      <c r="AP14" s="198">
        <v>16.815198173241424</v>
      </c>
      <c r="AQ14" s="197"/>
      <c r="AR14" s="198">
        <v>16.67062173706692</v>
      </c>
      <c r="AS14" s="198"/>
      <c r="AT14" s="198">
        <v>19.417006345824262</v>
      </c>
      <c r="AU14" s="198"/>
      <c r="AV14" s="198">
        <v>18.104344585945153</v>
      </c>
      <c r="AW14" s="198"/>
      <c r="AX14" s="198">
        <v>17.125647608834623</v>
      </c>
      <c r="AY14" s="198"/>
      <c r="AZ14" s="196" t="s">
        <v>410</v>
      </c>
    </row>
    <row r="15" spans="1:52" ht="12.95" customHeight="1">
      <c r="A15" s="201" t="s">
        <v>408</v>
      </c>
      <c r="B15" s="198">
        <v>16.600000000000001</v>
      </c>
      <c r="C15" s="198">
        <v>22.7</v>
      </c>
      <c r="D15" s="198">
        <v>20.8</v>
      </c>
      <c r="E15" s="198">
        <v>11.1</v>
      </c>
      <c r="F15" s="198">
        <v>10.3</v>
      </c>
      <c r="G15" s="198">
        <v>11.9</v>
      </c>
      <c r="H15" s="198">
        <v>10.7</v>
      </c>
      <c r="I15" s="198">
        <v>15.7</v>
      </c>
      <c r="J15" s="198">
        <v>15.1</v>
      </c>
      <c r="K15" s="198">
        <v>15.4</v>
      </c>
      <c r="L15" s="198">
        <v>16.100000000000001</v>
      </c>
      <c r="M15" s="198">
        <v>21.5</v>
      </c>
      <c r="N15" s="198"/>
      <c r="O15" s="198">
        <v>23.62</v>
      </c>
      <c r="P15" s="198"/>
      <c r="Q15" s="198">
        <v>25.6</v>
      </c>
      <c r="R15" s="198">
        <v>21.9</v>
      </c>
      <c r="S15" s="197"/>
      <c r="T15" s="198">
        <v>27.8</v>
      </c>
      <c r="U15" s="197"/>
      <c r="V15" s="198">
        <v>26.9</v>
      </c>
      <c r="W15" s="198"/>
      <c r="X15" s="198">
        <v>28</v>
      </c>
      <c r="Y15" s="197"/>
      <c r="Z15" s="198">
        <v>29.4</v>
      </c>
      <c r="AA15" s="197"/>
      <c r="AB15" s="198">
        <v>24.9</v>
      </c>
      <c r="AC15" s="197"/>
      <c r="AD15" s="198">
        <v>28.835038811706038</v>
      </c>
      <c r="AE15" s="197"/>
      <c r="AF15" s="198">
        <v>35.200000000000003</v>
      </c>
      <c r="AG15" s="197"/>
      <c r="AH15" s="198">
        <v>32.274251708399525</v>
      </c>
      <c r="AI15" s="197"/>
      <c r="AJ15" s="200">
        <v>28.459891989061802</v>
      </c>
      <c r="AK15" s="197"/>
      <c r="AL15" s="199">
        <v>33.332539105779205</v>
      </c>
      <c r="AM15" s="197"/>
      <c r="AN15" s="198">
        <v>33.470033034450211</v>
      </c>
      <c r="AO15" s="197"/>
      <c r="AP15" s="198">
        <v>31.06566288539252</v>
      </c>
      <c r="AQ15" s="197"/>
      <c r="AR15" s="198">
        <v>35.968384714835992</v>
      </c>
      <c r="AS15" s="198"/>
      <c r="AT15" s="198">
        <v>35.789672319807785</v>
      </c>
      <c r="AU15" s="198"/>
      <c r="AV15" s="198">
        <v>30.66207606157743</v>
      </c>
      <c r="AW15" s="198"/>
      <c r="AX15" s="198">
        <v>26.554163767107404</v>
      </c>
      <c r="AY15" s="198"/>
      <c r="AZ15" s="196" t="s">
        <v>408</v>
      </c>
    </row>
    <row r="16" spans="1:52" ht="12.95" customHeight="1">
      <c r="A16" s="201" t="s">
        <v>404</v>
      </c>
      <c r="B16" s="198" t="s">
        <v>403</v>
      </c>
      <c r="C16" s="198" t="s">
        <v>403</v>
      </c>
      <c r="D16" s="198" t="s">
        <v>403</v>
      </c>
      <c r="E16" s="198" t="s">
        <v>403</v>
      </c>
      <c r="F16" s="198" t="s">
        <v>403</v>
      </c>
      <c r="G16" s="198" t="s">
        <v>403</v>
      </c>
      <c r="H16" s="198" t="s">
        <v>403</v>
      </c>
      <c r="I16" s="198" t="s">
        <v>403</v>
      </c>
      <c r="J16" s="198" t="s">
        <v>403</v>
      </c>
      <c r="K16" s="198" t="s">
        <v>403</v>
      </c>
      <c r="L16" s="198" t="s">
        <v>403</v>
      </c>
      <c r="M16" s="198" t="s">
        <v>403</v>
      </c>
      <c r="N16" s="198"/>
      <c r="O16" s="198" t="s">
        <v>403</v>
      </c>
      <c r="P16" s="198"/>
      <c r="Q16" s="198" t="s">
        <v>403</v>
      </c>
      <c r="R16" s="198" t="s">
        <v>403</v>
      </c>
      <c r="S16" s="197"/>
      <c r="T16" s="198" t="s">
        <v>403</v>
      </c>
      <c r="U16" s="197"/>
      <c r="V16" s="198" t="s">
        <v>403</v>
      </c>
      <c r="W16" s="198"/>
      <c r="X16" s="198" t="s">
        <v>403</v>
      </c>
      <c r="Y16" s="197"/>
      <c r="Z16" s="198" t="s">
        <v>403</v>
      </c>
      <c r="AA16" s="197"/>
      <c r="AB16" s="198">
        <v>10.199999999999999</v>
      </c>
      <c r="AC16" s="197"/>
      <c r="AD16" s="198">
        <v>10.442150486305865</v>
      </c>
      <c r="AE16" s="197"/>
      <c r="AF16" s="198">
        <v>8.6999999999999993</v>
      </c>
      <c r="AG16" s="197"/>
      <c r="AH16" s="198">
        <v>9.6715200112541329</v>
      </c>
      <c r="AI16" s="197"/>
      <c r="AJ16" s="200">
        <v>18.986966824644551</v>
      </c>
      <c r="AK16" s="197"/>
      <c r="AL16" s="199">
        <v>22.223175229436485</v>
      </c>
      <c r="AM16" s="197"/>
      <c r="AN16" s="198">
        <v>26.071048121902646</v>
      </c>
      <c r="AO16" s="197"/>
      <c r="AP16" s="198">
        <v>23.82629509317832</v>
      </c>
      <c r="AQ16" s="197"/>
      <c r="AR16" s="198">
        <v>44.496885029261854</v>
      </c>
      <c r="AS16" s="202" t="s">
        <v>81</v>
      </c>
      <c r="AT16" s="198">
        <v>44.880510196930409</v>
      </c>
      <c r="AU16" s="202" t="s">
        <v>81</v>
      </c>
      <c r="AV16" s="198">
        <v>49.047463175122751</v>
      </c>
      <c r="AW16" s="202" t="s">
        <v>81</v>
      </c>
      <c r="AX16" s="198" t="s">
        <v>403</v>
      </c>
      <c r="AY16" s="198"/>
      <c r="AZ16" s="196" t="s">
        <v>404</v>
      </c>
    </row>
    <row r="17" spans="1:52" ht="12.95" customHeight="1">
      <c r="A17" s="201" t="s">
        <v>399</v>
      </c>
      <c r="B17" s="198">
        <v>19.2</v>
      </c>
      <c r="C17" s="198">
        <v>17.899999999999999</v>
      </c>
      <c r="D17" s="198">
        <v>29.5</v>
      </c>
      <c r="E17" s="198">
        <v>18.3</v>
      </c>
      <c r="F17" s="198">
        <v>9.9</v>
      </c>
      <c r="G17" s="198">
        <v>9.3000000000000007</v>
      </c>
      <c r="H17" s="198">
        <v>9.6</v>
      </c>
      <c r="I17" s="198">
        <v>12.1</v>
      </c>
      <c r="J17" s="198">
        <v>14.8</v>
      </c>
      <c r="K17" s="198">
        <v>18.2</v>
      </c>
      <c r="L17" s="198">
        <v>17.7</v>
      </c>
      <c r="M17" s="198">
        <v>17.100000000000001</v>
      </c>
      <c r="N17" s="198"/>
      <c r="O17" s="198">
        <v>17.86</v>
      </c>
      <c r="P17" s="198"/>
      <c r="Q17" s="198">
        <v>21</v>
      </c>
      <c r="R17" s="198">
        <v>22.2</v>
      </c>
      <c r="S17" s="197"/>
      <c r="T17" s="198">
        <v>22.2</v>
      </c>
      <c r="U17" s="197"/>
      <c r="V17" s="198">
        <v>24.2</v>
      </c>
      <c r="W17" s="198"/>
      <c r="X17" s="198">
        <v>25.1</v>
      </c>
      <c r="Y17" s="197"/>
      <c r="Z17" s="198">
        <v>26.2</v>
      </c>
      <c r="AA17" s="197"/>
      <c r="AB17" s="198">
        <v>26.8</v>
      </c>
      <c r="AC17" s="197"/>
      <c r="AD17" s="198">
        <v>31.482045348435943</v>
      </c>
      <c r="AE17" s="197"/>
      <c r="AF17" s="198">
        <v>32.200000000000003</v>
      </c>
      <c r="AG17" s="197"/>
      <c r="AH17" s="198">
        <v>27.589558455984452</v>
      </c>
      <c r="AI17" s="197"/>
      <c r="AJ17" s="200">
        <v>29.325169149671343</v>
      </c>
      <c r="AK17" s="197"/>
      <c r="AL17" s="199">
        <v>34.430627934575099</v>
      </c>
      <c r="AM17" s="197"/>
      <c r="AN17" s="198">
        <v>30.782863536004591</v>
      </c>
      <c r="AO17" s="197"/>
      <c r="AP17" s="198">
        <v>27.370223999622866</v>
      </c>
      <c r="AQ17" s="197"/>
      <c r="AR17" s="198">
        <v>33.303623188405794</v>
      </c>
      <c r="AS17" s="198"/>
      <c r="AT17" s="198">
        <v>35.562913580976883</v>
      </c>
      <c r="AU17" s="198"/>
      <c r="AV17" s="198">
        <v>42.175443198461096</v>
      </c>
      <c r="AW17" s="198"/>
      <c r="AX17" s="198">
        <v>39.422180801491145</v>
      </c>
      <c r="AY17" s="198"/>
      <c r="AZ17" s="196" t="s">
        <v>399</v>
      </c>
    </row>
    <row r="18" spans="1:52" ht="12.95" customHeight="1">
      <c r="A18" s="201" t="s">
        <v>452</v>
      </c>
      <c r="B18" s="198">
        <v>6.2</v>
      </c>
      <c r="C18" s="198">
        <v>9.6999999999999993</v>
      </c>
      <c r="D18" s="198">
        <v>8.5</v>
      </c>
      <c r="E18" s="198">
        <v>7.6</v>
      </c>
      <c r="F18" s="198">
        <v>6.1</v>
      </c>
      <c r="G18" s="198">
        <v>5.5</v>
      </c>
      <c r="H18" s="198">
        <v>5.8</v>
      </c>
      <c r="I18" s="198">
        <v>7.7</v>
      </c>
      <c r="J18" s="198">
        <v>7.3</v>
      </c>
      <c r="K18" s="198">
        <v>7</v>
      </c>
      <c r="L18" s="198">
        <v>6</v>
      </c>
      <c r="M18" s="198">
        <v>6.6</v>
      </c>
      <c r="N18" s="198"/>
      <c r="O18" s="198">
        <v>4.99</v>
      </c>
      <c r="P18" s="198"/>
      <c r="Q18" s="198">
        <v>4.9000000000000004</v>
      </c>
      <c r="R18" s="198">
        <v>4.2</v>
      </c>
      <c r="S18" s="197"/>
      <c r="T18" s="198">
        <v>5.0999999999999996</v>
      </c>
      <c r="U18" s="197"/>
      <c r="V18" s="198">
        <v>5.2</v>
      </c>
      <c r="W18" s="198"/>
      <c r="X18" s="198">
        <v>5.0999999999999996</v>
      </c>
      <c r="Y18" s="197"/>
      <c r="Z18" s="198">
        <v>4.4000000000000004</v>
      </c>
      <c r="AA18" s="197"/>
      <c r="AB18" s="198">
        <v>3.1</v>
      </c>
      <c r="AC18" s="197"/>
      <c r="AD18" s="198">
        <v>3.1829116768445824</v>
      </c>
      <c r="AE18" s="197"/>
      <c r="AF18" s="198">
        <v>3.4</v>
      </c>
      <c r="AG18" s="197"/>
      <c r="AH18" s="198">
        <v>3.124317306357741</v>
      </c>
      <c r="AI18" s="197"/>
      <c r="AJ18" s="200">
        <v>2.8954031967456944</v>
      </c>
      <c r="AK18" s="197"/>
      <c r="AL18" s="199">
        <v>3.2883851972449669</v>
      </c>
      <c r="AM18" s="197"/>
      <c r="AN18" s="198">
        <v>4.5041772950847232</v>
      </c>
      <c r="AO18" s="197"/>
      <c r="AP18" s="198">
        <v>4.9793646976056811</v>
      </c>
      <c r="AQ18" s="197"/>
      <c r="AR18" s="198">
        <v>6.0296111056168158</v>
      </c>
      <c r="AS18" s="198"/>
      <c r="AT18" s="198">
        <v>6.9673680361596979</v>
      </c>
      <c r="AU18" s="198"/>
      <c r="AV18" s="198">
        <v>6.3877920511891162</v>
      </c>
      <c r="AW18" s="198"/>
      <c r="AX18" s="198">
        <v>6.9869793797698785</v>
      </c>
      <c r="AY18" s="198"/>
      <c r="AZ18" s="196" t="s">
        <v>451</v>
      </c>
    </row>
    <row r="19" spans="1:52" ht="12.95" customHeight="1">
      <c r="A19" s="201" t="s">
        <v>377</v>
      </c>
      <c r="B19" s="198">
        <v>45.7</v>
      </c>
      <c r="C19" s="198">
        <v>50.2</v>
      </c>
      <c r="D19" s="198">
        <v>50.8</v>
      </c>
      <c r="E19" s="198">
        <v>40.200000000000003</v>
      </c>
      <c r="F19" s="198">
        <v>37.9</v>
      </c>
      <c r="G19" s="198">
        <v>35.700000000000003</v>
      </c>
      <c r="H19" s="198">
        <v>57.2</v>
      </c>
      <c r="I19" s="198">
        <v>48.8</v>
      </c>
      <c r="J19" s="198">
        <v>42.1</v>
      </c>
      <c r="K19" s="198">
        <v>50.1</v>
      </c>
      <c r="L19" s="198">
        <v>52.4</v>
      </c>
      <c r="M19" s="198">
        <v>46.7</v>
      </c>
      <c r="N19" s="198"/>
      <c r="O19" s="198">
        <v>50.18</v>
      </c>
      <c r="P19" s="198"/>
      <c r="Q19" s="198">
        <v>49</v>
      </c>
      <c r="R19" s="198">
        <v>57.7</v>
      </c>
      <c r="S19" s="197"/>
      <c r="T19" s="198">
        <v>65.099999999999994</v>
      </c>
      <c r="U19" s="197"/>
      <c r="V19" s="198">
        <v>70</v>
      </c>
      <c r="W19" s="198"/>
      <c r="X19" s="198">
        <v>57.2</v>
      </c>
      <c r="Y19" s="197"/>
      <c r="Z19" s="198">
        <v>59</v>
      </c>
      <c r="AA19" s="197"/>
      <c r="AB19" s="198">
        <v>47.6</v>
      </c>
      <c r="AC19" s="197"/>
      <c r="AD19" s="198">
        <v>74.532093236881394</v>
      </c>
      <c r="AE19" s="197"/>
      <c r="AF19" s="198">
        <v>65.3</v>
      </c>
      <c r="AG19" s="197"/>
      <c r="AH19" s="198">
        <v>69.055134680134671</v>
      </c>
      <c r="AI19" s="197"/>
      <c r="AJ19" s="200">
        <v>64.658505154639172</v>
      </c>
      <c r="AK19" s="197"/>
      <c r="AL19" s="199">
        <v>59.401131333005409</v>
      </c>
      <c r="AM19" s="197"/>
      <c r="AN19" s="198">
        <v>57.799988955767844</v>
      </c>
      <c r="AO19" s="197"/>
      <c r="AP19" s="198">
        <v>59.311719651662983</v>
      </c>
      <c r="AQ19" s="197"/>
      <c r="AR19" s="198">
        <v>63.122427421411146</v>
      </c>
      <c r="AS19" s="198"/>
      <c r="AT19" s="198">
        <v>68.889951935123804</v>
      </c>
      <c r="AU19" s="198"/>
      <c r="AV19" s="198">
        <v>69.397120900530368</v>
      </c>
      <c r="AW19" s="198"/>
      <c r="AX19" s="198">
        <v>67.879122091099603</v>
      </c>
      <c r="AY19" s="198"/>
      <c r="AZ19" s="196" t="s">
        <v>377</v>
      </c>
    </row>
    <row r="20" spans="1:52" ht="12.95" customHeight="1">
      <c r="A20" s="201" t="s">
        <v>375</v>
      </c>
      <c r="B20" s="198">
        <v>21.2</v>
      </c>
      <c r="C20" s="198">
        <v>12.7</v>
      </c>
      <c r="D20" s="198">
        <v>15.4</v>
      </c>
      <c r="E20" s="198">
        <v>10.4</v>
      </c>
      <c r="F20" s="198">
        <v>11.9</v>
      </c>
      <c r="G20" s="198">
        <v>13.7</v>
      </c>
      <c r="H20" s="198">
        <v>16.2</v>
      </c>
      <c r="I20" s="198">
        <v>17.600000000000001</v>
      </c>
      <c r="J20" s="198">
        <v>12.1</v>
      </c>
      <c r="K20" s="198">
        <v>15</v>
      </c>
      <c r="L20" s="198">
        <v>14.6</v>
      </c>
      <c r="M20" s="198">
        <v>17.8</v>
      </c>
      <c r="N20" s="198"/>
      <c r="O20" s="198">
        <v>19.670000000000002</v>
      </c>
      <c r="P20" s="198"/>
      <c r="Q20" s="198">
        <v>18.5</v>
      </c>
      <c r="R20" s="198">
        <v>18.7</v>
      </c>
      <c r="S20" s="197"/>
      <c r="T20" s="198">
        <v>17.3</v>
      </c>
      <c r="U20" s="197"/>
      <c r="V20" s="198">
        <v>16.8</v>
      </c>
      <c r="W20" s="198"/>
      <c r="X20" s="198">
        <v>17.2</v>
      </c>
      <c r="Y20" s="197"/>
      <c r="Z20" s="198">
        <v>18.2</v>
      </c>
      <c r="AA20" s="197"/>
      <c r="AB20" s="198">
        <v>16.399999999999999</v>
      </c>
      <c r="AC20" s="197"/>
      <c r="AD20" s="198">
        <v>18.136533783882197</v>
      </c>
      <c r="AE20" s="197"/>
      <c r="AF20" s="198">
        <v>19.8</v>
      </c>
      <c r="AG20" s="197"/>
      <c r="AH20" s="198">
        <v>16.919667294161624</v>
      </c>
      <c r="AI20" s="197"/>
      <c r="AJ20" s="200">
        <v>18.148567248454093</v>
      </c>
      <c r="AK20" s="197"/>
      <c r="AL20" s="199">
        <v>19.742776982346953</v>
      </c>
      <c r="AM20" s="197"/>
      <c r="AN20" s="198">
        <v>20.89560612180782</v>
      </c>
      <c r="AO20" s="197"/>
      <c r="AP20" s="198">
        <v>20.552144541008406</v>
      </c>
      <c r="AQ20" s="197"/>
      <c r="AR20" s="198">
        <v>20.978697704243306</v>
      </c>
      <c r="AS20" s="198"/>
      <c r="AT20" s="198">
        <v>21.035194509814232</v>
      </c>
      <c r="AU20" s="198"/>
      <c r="AV20" s="198">
        <v>15.59716962558918</v>
      </c>
      <c r="AW20" s="198"/>
      <c r="AX20" s="198">
        <v>16.868635098783557</v>
      </c>
      <c r="AY20" s="198"/>
      <c r="AZ20" s="196" t="s">
        <v>450</v>
      </c>
    </row>
    <row r="21" spans="1:52" ht="12.95" customHeight="1">
      <c r="A21" s="201" t="s">
        <v>361</v>
      </c>
      <c r="B21" s="198">
        <v>37.299999999999997</v>
      </c>
      <c r="C21" s="198">
        <v>26.6</v>
      </c>
      <c r="D21" s="198">
        <v>31.1</v>
      </c>
      <c r="E21" s="198">
        <v>23.3</v>
      </c>
      <c r="F21" s="198">
        <v>26.4</v>
      </c>
      <c r="G21" s="198">
        <v>28</v>
      </c>
      <c r="H21" s="198">
        <v>39.1</v>
      </c>
      <c r="I21" s="198">
        <v>30.4</v>
      </c>
      <c r="J21" s="198">
        <v>27.3</v>
      </c>
      <c r="K21" s="198">
        <v>37.1</v>
      </c>
      <c r="L21" s="198">
        <v>39.5</v>
      </c>
      <c r="M21" s="198">
        <v>40.700000000000003</v>
      </c>
      <c r="N21" s="198"/>
      <c r="O21" s="198">
        <v>41.83</v>
      </c>
      <c r="P21" s="198"/>
      <c r="Q21" s="198">
        <v>51.2</v>
      </c>
      <c r="R21" s="198">
        <v>54.3</v>
      </c>
      <c r="S21" s="197"/>
      <c r="T21" s="198">
        <v>53.4</v>
      </c>
      <c r="U21" s="197"/>
      <c r="V21" s="198">
        <v>54.1</v>
      </c>
      <c r="W21" s="198"/>
      <c r="X21" s="198">
        <v>56</v>
      </c>
      <c r="Y21" s="197"/>
      <c r="Z21" s="198">
        <v>62.9</v>
      </c>
      <c r="AA21" s="197"/>
      <c r="AB21" s="198">
        <v>53.4</v>
      </c>
      <c r="AC21" s="197"/>
      <c r="AD21" s="198">
        <v>54.163948684496631</v>
      </c>
      <c r="AE21" s="197"/>
      <c r="AF21" s="198">
        <v>51</v>
      </c>
      <c r="AG21" s="197"/>
      <c r="AH21" s="198">
        <v>42.236792604933626</v>
      </c>
      <c r="AI21" s="197"/>
      <c r="AJ21" s="200">
        <v>40.78607371141031</v>
      </c>
      <c r="AK21" s="197"/>
      <c r="AL21" s="199">
        <v>36.266548382694147</v>
      </c>
      <c r="AM21" s="197"/>
      <c r="AN21" s="198">
        <v>34.620017038277375</v>
      </c>
      <c r="AO21" s="197"/>
      <c r="AP21" s="198">
        <v>36.946331436592885</v>
      </c>
      <c r="AQ21" s="197"/>
      <c r="AR21" s="198">
        <v>40.618008638830439</v>
      </c>
      <c r="AS21" s="198"/>
      <c r="AT21" s="198">
        <v>40.277030661646045</v>
      </c>
      <c r="AU21" s="198"/>
      <c r="AV21" s="198">
        <v>38.933041185427264</v>
      </c>
      <c r="AW21" s="198"/>
      <c r="AX21" s="198">
        <v>42.259246621070275</v>
      </c>
      <c r="AY21" s="198"/>
      <c r="AZ21" s="196" t="s">
        <v>361</v>
      </c>
    </row>
    <row r="22" spans="1:52" ht="12.95" customHeight="1">
      <c r="A22" s="201" t="s">
        <v>359</v>
      </c>
      <c r="B22" s="198">
        <v>14.1</v>
      </c>
      <c r="C22" s="198">
        <v>14.5</v>
      </c>
      <c r="D22" s="198">
        <v>13.9</v>
      </c>
      <c r="E22" s="198">
        <v>13.8</v>
      </c>
      <c r="F22" s="198">
        <v>13</v>
      </c>
      <c r="G22" s="198">
        <v>9.3000000000000007</v>
      </c>
      <c r="H22" s="198">
        <v>9.5</v>
      </c>
      <c r="I22" s="198">
        <v>11.3</v>
      </c>
      <c r="J22" s="198">
        <v>9.6999999999999993</v>
      </c>
      <c r="K22" s="198">
        <v>9.1999999999999993</v>
      </c>
      <c r="L22" s="198">
        <v>8.9</v>
      </c>
      <c r="M22" s="198">
        <v>12.8</v>
      </c>
      <c r="N22" s="198"/>
      <c r="O22" s="198">
        <v>17.329999999999998</v>
      </c>
      <c r="P22" s="198"/>
      <c r="Q22" s="198">
        <v>20</v>
      </c>
      <c r="R22" s="198">
        <v>27.5</v>
      </c>
      <c r="S22" s="197"/>
      <c r="T22" s="198">
        <v>28.3</v>
      </c>
      <c r="U22" s="197"/>
      <c r="V22" s="198">
        <v>18.600000000000001</v>
      </c>
      <c r="W22" s="198"/>
      <c r="X22" s="198">
        <v>22</v>
      </c>
      <c r="Y22" s="197"/>
      <c r="Z22" s="198">
        <v>26.6</v>
      </c>
      <c r="AA22" s="197"/>
      <c r="AB22" s="198">
        <v>20.2</v>
      </c>
      <c r="AC22" s="197"/>
      <c r="AD22" s="198">
        <v>19.475508997321324</v>
      </c>
      <c r="AE22" s="197"/>
      <c r="AF22" s="198">
        <v>19</v>
      </c>
      <c r="AG22" s="197"/>
      <c r="AH22" s="198">
        <v>19.514401610879268</v>
      </c>
      <c r="AI22" s="197"/>
      <c r="AJ22" s="200">
        <v>15.1778456708804</v>
      </c>
      <c r="AK22" s="197"/>
      <c r="AL22" s="199">
        <v>18.142535107389058</v>
      </c>
      <c r="AM22" s="197"/>
      <c r="AN22" s="198">
        <v>13.428800554350914</v>
      </c>
      <c r="AO22" s="197"/>
      <c r="AP22" s="198">
        <v>13.548710204802367</v>
      </c>
      <c r="AQ22" s="197"/>
      <c r="AR22" s="198" t="s">
        <v>403</v>
      </c>
      <c r="AS22" s="198"/>
      <c r="AT22" s="198" t="s">
        <v>80</v>
      </c>
      <c r="AU22" s="198"/>
      <c r="AV22" s="198" t="s">
        <v>403</v>
      </c>
      <c r="AW22" s="198"/>
      <c r="AX22" s="198" t="s">
        <v>403</v>
      </c>
      <c r="AY22" s="198"/>
      <c r="AZ22" s="196" t="s">
        <v>449</v>
      </c>
    </row>
    <row r="23" spans="1:52" ht="12.95" customHeight="1">
      <c r="A23" s="195" t="s">
        <v>448</v>
      </c>
      <c r="B23" s="191">
        <v>16.399999999999999</v>
      </c>
      <c r="C23" s="191">
        <v>16.399999999999999</v>
      </c>
      <c r="D23" s="191">
        <v>15.2</v>
      </c>
      <c r="E23" s="191">
        <v>11.6</v>
      </c>
      <c r="F23" s="191">
        <v>11.5</v>
      </c>
      <c r="G23" s="191">
        <v>10.4</v>
      </c>
      <c r="H23" s="191">
        <v>13.2</v>
      </c>
      <c r="I23" s="191">
        <v>13.5</v>
      </c>
      <c r="J23" s="191">
        <v>12.7</v>
      </c>
      <c r="K23" s="191">
        <v>13.7</v>
      </c>
      <c r="L23" s="191">
        <v>13</v>
      </c>
      <c r="M23" s="191">
        <v>16</v>
      </c>
      <c r="N23" s="191"/>
      <c r="O23" s="191">
        <v>16.78</v>
      </c>
      <c r="P23" s="191"/>
      <c r="Q23" s="191">
        <v>18.7</v>
      </c>
      <c r="R23" s="191">
        <v>19.2</v>
      </c>
      <c r="S23" s="192"/>
      <c r="T23" s="191">
        <v>19.399999999999999</v>
      </c>
      <c r="U23" s="192"/>
      <c r="V23" s="191">
        <v>18.399999999999999</v>
      </c>
      <c r="W23" s="191"/>
      <c r="X23" s="191">
        <v>19.5</v>
      </c>
      <c r="Y23" s="192"/>
      <c r="Z23" s="191">
        <v>19.3</v>
      </c>
      <c r="AA23" s="192"/>
      <c r="AB23" s="191">
        <v>15</v>
      </c>
      <c r="AC23" s="192"/>
      <c r="AD23" s="191">
        <v>15.504154870644104</v>
      </c>
      <c r="AE23" s="192"/>
      <c r="AF23" s="191">
        <v>15.7</v>
      </c>
      <c r="AG23" s="192"/>
      <c r="AH23" s="191">
        <v>13.829217399395324</v>
      </c>
      <c r="AI23" s="192"/>
      <c r="AJ23" s="194">
        <v>14.019133962712052</v>
      </c>
      <c r="AK23" s="192"/>
      <c r="AL23" s="193">
        <v>15.970088689164259</v>
      </c>
      <c r="AM23" s="192"/>
      <c r="AN23" s="191">
        <v>16.758635203524229</v>
      </c>
      <c r="AO23" s="192"/>
      <c r="AP23" s="191">
        <v>17.13495895625714</v>
      </c>
      <c r="AQ23" s="192"/>
      <c r="AR23" s="191">
        <v>18.467419757053229</v>
      </c>
      <c r="AS23" s="191"/>
      <c r="AT23" s="191">
        <v>19.768596156178827</v>
      </c>
      <c r="AU23" s="191"/>
      <c r="AV23" s="191">
        <v>18.763023649172176</v>
      </c>
      <c r="AW23" s="191"/>
      <c r="AX23" s="191">
        <v>18.55182792627058</v>
      </c>
      <c r="AY23" s="191"/>
      <c r="AZ23" s="190" t="s">
        <v>447</v>
      </c>
    </row>
    <row r="24" spans="1:52" ht="12.95" customHeight="1">
      <c r="A24" s="201" t="s">
        <v>406</v>
      </c>
      <c r="B24" s="198">
        <v>33.299999999999997</v>
      </c>
      <c r="C24" s="198">
        <v>33.200000000000003</v>
      </c>
      <c r="D24" s="198">
        <v>27.9</v>
      </c>
      <c r="E24" s="198">
        <v>29</v>
      </c>
      <c r="F24" s="198">
        <v>26</v>
      </c>
      <c r="G24" s="198">
        <v>21.4</v>
      </c>
      <c r="H24" s="198">
        <v>17</v>
      </c>
      <c r="I24" s="198">
        <v>16.100000000000001</v>
      </c>
      <c r="J24" s="198">
        <v>17.100000000000001</v>
      </c>
      <c r="K24" s="198">
        <v>16.600000000000001</v>
      </c>
      <c r="L24" s="198">
        <v>16.5</v>
      </c>
      <c r="M24" s="198">
        <v>17.3</v>
      </c>
      <c r="N24" s="198"/>
      <c r="O24" s="198">
        <v>21.97</v>
      </c>
      <c r="P24" s="198"/>
      <c r="Q24" s="198">
        <v>22</v>
      </c>
      <c r="R24" s="198">
        <v>20.6</v>
      </c>
      <c r="S24" s="197"/>
      <c r="T24" s="198">
        <v>20.7</v>
      </c>
      <c r="U24" s="197"/>
      <c r="V24" s="198">
        <v>21.2</v>
      </c>
      <c r="W24" s="198"/>
      <c r="X24" s="198">
        <v>20.7</v>
      </c>
      <c r="Y24" s="197"/>
      <c r="Z24" s="198">
        <v>26.1</v>
      </c>
      <c r="AA24" s="197"/>
      <c r="AB24" s="198">
        <v>16</v>
      </c>
      <c r="AC24" s="197"/>
      <c r="AD24" s="198">
        <v>18.927588532268942</v>
      </c>
      <c r="AE24" s="197"/>
      <c r="AF24" s="198">
        <v>23.4</v>
      </c>
      <c r="AG24" s="197"/>
      <c r="AH24" s="198">
        <v>23.75151515151515</v>
      </c>
      <c r="AI24" s="197"/>
      <c r="AJ24" s="200">
        <v>22.535041290967705</v>
      </c>
      <c r="AK24" s="197"/>
      <c r="AL24" s="199">
        <v>25.731229944727247</v>
      </c>
      <c r="AM24" s="197"/>
      <c r="AN24" s="198">
        <v>24.910727681920481</v>
      </c>
      <c r="AO24" s="197"/>
      <c r="AP24" s="198">
        <v>18.442091914095883</v>
      </c>
      <c r="AQ24" s="197"/>
      <c r="AR24" s="198">
        <v>24.737048445813496</v>
      </c>
      <c r="AS24" s="198"/>
      <c r="AT24" s="198">
        <v>28.298219616433652</v>
      </c>
      <c r="AU24" s="198"/>
      <c r="AV24" s="198">
        <v>26.484719227524138</v>
      </c>
      <c r="AW24" s="198"/>
      <c r="AX24" s="198">
        <v>28.374340664674726</v>
      </c>
      <c r="AY24" s="198"/>
      <c r="AZ24" s="196" t="s">
        <v>406</v>
      </c>
    </row>
    <row r="25" spans="1:52" ht="12.95" customHeight="1">
      <c r="A25" s="201" t="s">
        <v>397</v>
      </c>
      <c r="B25" s="198">
        <v>28.5</v>
      </c>
      <c r="C25" s="198">
        <v>27.2</v>
      </c>
      <c r="D25" s="198">
        <v>45.4</v>
      </c>
      <c r="E25" s="198">
        <v>25.3</v>
      </c>
      <c r="F25" s="198">
        <v>23.1</v>
      </c>
      <c r="G25" s="198">
        <v>26.4</v>
      </c>
      <c r="H25" s="198">
        <v>14.2</v>
      </c>
      <c r="I25" s="198">
        <v>22.2</v>
      </c>
      <c r="J25" s="198">
        <v>26.3</v>
      </c>
      <c r="K25" s="198">
        <v>36</v>
      </c>
      <c r="L25" s="198">
        <v>34.700000000000003</v>
      </c>
      <c r="M25" s="198">
        <v>39</v>
      </c>
      <c r="N25" s="198"/>
      <c r="O25" s="198">
        <v>53.7</v>
      </c>
      <c r="P25" s="198"/>
      <c r="Q25" s="198">
        <v>49.3</v>
      </c>
      <c r="R25" s="198">
        <v>49.6</v>
      </c>
      <c r="S25" s="197"/>
      <c r="T25" s="198">
        <v>47.5</v>
      </c>
      <c r="U25" s="197"/>
      <c r="V25" s="198">
        <v>50.6</v>
      </c>
      <c r="W25" s="198"/>
      <c r="X25" s="198">
        <v>48.2</v>
      </c>
      <c r="Y25" s="197"/>
      <c r="Z25" s="198">
        <v>55.7</v>
      </c>
      <c r="AA25" s="197"/>
      <c r="AB25" s="198">
        <v>61.2</v>
      </c>
      <c r="AC25" s="197"/>
      <c r="AD25" s="198">
        <v>61.073425270219893</v>
      </c>
      <c r="AE25" s="197"/>
      <c r="AF25" s="198">
        <v>69.2</v>
      </c>
      <c r="AG25" s="197"/>
      <c r="AH25" s="198">
        <v>69.597989949748751</v>
      </c>
      <c r="AI25" s="197"/>
      <c r="AJ25" s="200">
        <v>69.874910365707919</v>
      </c>
      <c r="AK25" s="197"/>
      <c r="AL25" s="199">
        <v>64.8962148962149</v>
      </c>
      <c r="AM25" s="197"/>
      <c r="AN25" s="198">
        <v>64.842524435863396</v>
      </c>
      <c r="AO25" s="197"/>
      <c r="AP25" s="198">
        <v>63.748626445502588</v>
      </c>
      <c r="AQ25" s="197"/>
      <c r="AR25" s="198">
        <v>66.394308010098683</v>
      </c>
      <c r="AS25" s="198"/>
      <c r="AT25" s="198">
        <v>65.788971570311006</v>
      </c>
      <c r="AU25" s="198"/>
      <c r="AV25" s="198">
        <v>66.867261234738933</v>
      </c>
      <c r="AW25" s="198"/>
      <c r="AX25" s="198">
        <v>56.926323297768008</v>
      </c>
      <c r="AY25" s="198"/>
      <c r="AZ25" s="196" t="s">
        <v>397</v>
      </c>
    </row>
    <row r="26" spans="1:52" ht="12.95" customHeight="1">
      <c r="A26" s="201" t="s">
        <v>393</v>
      </c>
      <c r="B26" s="198">
        <v>32.6</v>
      </c>
      <c r="C26" s="198">
        <v>41.3</v>
      </c>
      <c r="D26" s="198">
        <v>37</v>
      </c>
      <c r="E26" s="198">
        <v>34.4</v>
      </c>
      <c r="F26" s="198">
        <v>30.6</v>
      </c>
      <c r="G26" s="198">
        <v>25.4</v>
      </c>
      <c r="H26" s="198">
        <v>22.1</v>
      </c>
      <c r="I26" s="198">
        <v>32.4</v>
      </c>
      <c r="J26" s="198">
        <v>32.700000000000003</v>
      </c>
      <c r="K26" s="198">
        <v>34.6</v>
      </c>
      <c r="L26" s="198">
        <v>34.6</v>
      </c>
      <c r="M26" s="198">
        <v>38.6</v>
      </c>
      <c r="N26" s="198"/>
      <c r="O26" s="198">
        <v>41.27</v>
      </c>
      <c r="P26" s="198"/>
      <c r="Q26" s="198">
        <v>41.4</v>
      </c>
      <c r="R26" s="198">
        <v>45.1</v>
      </c>
      <c r="S26" s="197"/>
      <c r="T26" s="198">
        <v>39.6</v>
      </c>
      <c r="U26" s="197"/>
      <c r="V26" s="198">
        <v>40.6</v>
      </c>
      <c r="W26" s="198"/>
      <c r="X26" s="198">
        <v>40.1</v>
      </c>
      <c r="Y26" s="197"/>
      <c r="Z26" s="198">
        <v>41.7</v>
      </c>
      <c r="AA26" s="197"/>
      <c r="AB26" s="198">
        <v>43.7</v>
      </c>
      <c r="AC26" s="197"/>
      <c r="AD26" s="198">
        <v>40.606823991405172</v>
      </c>
      <c r="AE26" s="197"/>
      <c r="AF26" s="198">
        <v>52.5</v>
      </c>
      <c r="AG26" s="197"/>
      <c r="AH26" s="198">
        <v>49.348899865289624</v>
      </c>
      <c r="AI26" s="197"/>
      <c r="AJ26" s="200">
        <v>52.957479119210326</v>
      </c>
      <c r="AK26" s="197"/>
      <c r="AL26" s="199">
        <v>55.814747771440274</v>
      </c>
      <c r="AM26" s="197"/>
      <c r="AN26" s="198">
        <v>52.443970749326475</v>
      </c>
      <c r="AO26" s="197"/>
      <c r="AP26" s="198">
        <v>47.122842131598695</v>
      </c>
      <c r="AQ26" s="197"/>
      <c r="AR26" s="198">
        <v>54.48943078656152</v>
      </c>
      <c r="AS26" s="198"/>
      <c r="AT26" s="198">
        <v>55.339769704410593</v>
      </c>
      <c r="AU26" s="198"/>
      <c r="AV26" s="198">
        <v>52.361589616216655</v>
      </c>
      <c r="AW26" s="198"/>
      <c r="AX26" s="198">
        <v>55.071188195702824</v>
      </c>
      <c r="AY26" s="198"/>
      <c r="AZ26" s="196" t="s">
        <v>393</v>
      </c>
    </row>
    <row r="27" spans="1:52" ht="12.95" customHeight="1">
      <c r="A27" s="201" t="s">
        <v>387</v>
      </c>
      <c r="B27" s="198">
        <v>13.5</v>
      </c>
      <c r="C27" s="198">
        <v>17.2</v>
      </c>
      <c r="D27" s="198">
        <v>13.3</v>
      </c>
      <c r="E27" s="198">
        <v>12.5</v>
      </c>
      <c r="F27" s="198">
        <v>10.199999999999999</v>
      </c>
      <c r="G27" s="198">
        <v>7</v>
      </c>
      <c r="H27" s="198">
        <v>4.3</v>
      </c>
      <c r="I27" s="198">
        <v>6.2</v>
      </c>
      <c r="J27" s="198">
        <v>7</v>
      </c>
      <c r="K27" s="198">
        <v>6.3</v>
      </c>
      <c r="L27" s="198">
        <v>6.5</v>
      </c>
      <c r="M27" s="198">
        <v>7.4</v>
      </c>
      <c r="N27" s="198"/>
      <c r="O27" s="198">
        <v>7.66</v>
      </c>
      <c r="P27" s="198"/>
      <c r="Q27" s="198">
        <v>9.6999999999999993</v>
      </c>
      <c r="R27" s="198">
        <v>9.1</v>
      </c>
      <c r="S27" s="197"/>
      <c r="T27" s="198">
        <v>12.4</v>
      </c>
      <c r="U27" s="197"/>
      <c r="V27" s="198">
        <v>13.2</v>
      </c>
      <c r="W27" s="198"/>
      <c r="X27" s="198">
        <v>12.5</v>
      </c>
      <c r="Y27" s="197"/>
      <c r="Z27" s="198">
        <v>22.2</v>
      </c>
      <c r="AA27" s="197"/>
      <c r="AB27" s="198">
        <v>27.8</v>
      </c>
      <c r="AC27" s="197"/>
      <c r="AD27" s="198">
        <v>25.814991301716965</v>
      </c>
      <c r="AE27" s="197"/>
      <c r="AF27" s="198">
        <v>18.7</v>
      </c>
      <c r="AG27" s="197"/>
      <c r="AH27" s="198">
        <v>30.841995841995839</v>
      </c>
      <c r="AI27" s="197"/>
      <c r="AJ27" s="200">
        <v>28.463457032726176</v>
      </c>
      <c r="AK27" s="197"/>
      <c r="AL27" s="199">
        <v>26.53010552451893</v>
      </c>
      <c r="AM27" s="197"/>
      <c r="AN27" s="198">
        <v>24.052245938196876</v>
      </c>
      <c r="AO27" s="197"/>
      <c r="AP27" s="198">
        <v>18.952857294881341</v>
      </c>
      <c r="AQ27" s="197"/>
      <c r="AR27" s="198">
        <v>31.167147576631955</v>
      </c>
      <c r="AS27" s="198"/>
      <c r="AT27" s="198">
        <v>37.50120722402859</v>
      </c>
      <c r="AU27" s="198"/>
      <c r="AV27" s="198">
        <v>25.061827036487461</v>
      </c>
      <c r="AW27" s="198"/>
      <c r="AX27" s="198">
        <v>24.504720631481192</v>
      </c>
      <c r="AY27" s="198"/>
      <c r="AZ27" s="196" t="s">
        <v>387</v>
      </c>
    </row>
    <row r="28" spans="1:52" ht="12.95" customHeight="1">
      <c r="A28" s="201" t="s">
        <v>381</v>
      </c>
      <c r="B28" s="198">
        <v>19.7</v>
      </c>
      <c r="C28" s="198">
        <v>16.100000000000001</v>
      </c>
      <c r="D28" s="198">
        <v>16.8</v>
      </c>
      <c r="E28" s="198">
        <v>10.1</v>
      </c>
      <c r="F28" s="198">
        <v>11.5</v>
      </c>
      <c r="G28" s="198">
        <v>9.1999999999999993</v>
      </c>
      <c r="H28" s="198">
        <v>8</v>
      </c>
      <c r="I28" s="198">
        <v>18</v>
      </c>
      <c r="J28" s="198">
        <v>10.8</v>
      </c>
      <c r="K28" s="198">
        <v>23.5</v>
      </c>
      <c r="L28" s="198">
        <v>21.8</v>
      </c>
      <c r="M28" s="198">
        <v>26.2</v>
      </c>
      <c r="N28" s="198"/>
      <c r="O28" s="198">
        <v>28.48</v>
      </c>
      <c r="P28" s="198"/>
      <c r="Q28" s="198">
        <v>27.2</v>
      </c>
      <c r="R28" s="198">
        <v>29.8</v>
      </c>
      <c r="S28" s="197"/>
      <c r="T28" s="198">
        <v>21.6</v>
      </c>
      <c r="U28" s="197"/>
      <c r="V28" s="198">
        <v>19.899999999999999</v>
      </c>
      <c r="W28" s="198"/>
      <c r="X28" s="198">
        <v>22.6</v>
      </c>
      <c r="Y28" s="197"/>
      <c r="Z28" s="198">
        <v>28.4</v>
      </c>
      <c r="AA28" s="197"/>
      <c r="AB28" s="198">
        <v>34.4</v>
      </c>
      <c r="AC28" s="197"/>
      <c r="AD28" s="198">
        <v>31.887511916110583</v>
      </c>
      <c r="AE28" s="197"/>
      <c r="AF28" s="198">
        <v>41.2</v>
      </c>
      <c r="AG28" s="197"/>
      <c r="AH28" s="198">
        <v>52.269145918688928</v>
      </c>
      <c r="AI28" s="197"/>
      <c r="AJ28" s="200">
        <v>43.697340161903192</v>
      </c>
      <c r="AK28" s="197"/>
      <c r="AL28" s="199">
        <v>41.900440044004398</v>
      </c>
      <c r="AM28" s="197"/>
      <c r="AN28" s="198">
        <v>43.386179353745611</v>
      </c>
      <c r="AO28" s="197"/>
      <c r="AP28" s="198">
        <v>23.013048635824436</v>
      </c>
      <c r="AQ28" s="197"/>
      <c r="AR28" s="198">
        <v>44.810253832621264</v>
      </c>
      <c r="AS28" s="198"/>
      <c r="AT28" s="198">
        <v>43.620956352142038</v>
      </c>
      <c r="AU28" s="198"/>
      <c r="AV28" s="198">
        <v>47.874784606547962</v>
      </c>
      <c r="AW28" s="198"/>
      <c r="AX28" s="198">
        <v>41.788459456533502</v>
      </c>
      <c r="AY28" s="198"/>
      <c r="AZ28" s="196" t="s">
        <v>381</v>
      </c>
    </row>
    <row r="29" spans="1:52" ht="12.95" customHeight="1">
      <c r="A29" s="195" t="s">
        <v>446</v>
      </c>
      <c r="B29" s="191">
        <v>27.4</v>
      </c>
      <c r="C29" s="191">
        <v>29.4</v>
      </c>
      <c r="D29" s="191">
        <v>28.8</v>
      </c>
      <c r="E29" s="191">
        <v>25</v>
      </c>
      <c r="F29" s="191">
        <v>22.4</v>
      </c>
      <c r="G29" s="191">
        <v>19.600000000000001</v>
      </c>
      <c r="H29" s="191">
        <v>14.7</v>
      </c>
      <c r="I29" s="191">
        <v>19.2</v>
      </c>
      <c r="J29" s="191">
        <v>21.8</v>
      </c>
      <c r="K29" s="191">
        <v>21.8</v>
      </c>
      <c r="L29" s="191">
        <v>23.1</v>
      </c>
      <c r="M29" s="191">
        <v>24.6</v>
      </c>
      <c r="N29" s="191"/>
      <c r="O29" s="191">
        <v>29.26</v>
      </c>
      <c r="P29" s="191"/>
      <c r="Q29" s="191">
        <v>29.9</v>
      </c>
      <c r="R29" s="191">
        <v>30.8</v>
      </c>
      <c r="S29" s="192"/>
      <c r="T29" s="191">
        <v>28</v>
      </c>
      <c r="U29" s="192"/>
      <c r="V29" s="191">
        <v>28.1</v>
      </c>
      <c r="W29" s="191"/>
      <c r="X29" s="191">
        <v>28.2</v>
      </c>
      <c r="Y29" s="192"/>
      <c r="Z29" s="191">
        <v>32.700000000000003</v>
      </c>
      <c r="AA29" s="192"/>
      <c r="AB29" s="191">
        <v>28.4</v>
      </c>
      <c r="AC29" s="192"/>
      <c r="AD29" s="191">
        <v>30.454743444550918</v>
      </c>
      <c r="AE29" s="192"/>
      <c r="AF29" s="191">
        <v>36.1</v>
      </c>
      <c r="AG29" s="192"/>
      <c r="AH29" s="191">
        <v>37.590183264384358</v>
      </c>
      <c r="AI29" s="192"/>
      <c r="AJ29" s="194">
        <v>36.324433197335125</v>
      </c>
      <c r="AK29" s="192"/>
      <c r="AL29" s="193">
        <v>38.247482785244948</v>
      </c>
      <c r="AM29" s="192"/>
      <c r="AN29" s="191">
        <v>36.904745381615292</v>
      </c>
      <c r="AO29" s="192"/>
      <c r="AP29" s="191">
        <v>30.622475235644675</v>
      </c>
      <c r="AQ29" s="192"/>
      <c r="AR29" s="191">
        <v>38.514853030705112</v>
      </c>
      <c r="AS29" s="191"/>
      <c r="AT29" s="191">
        <v>41.766505341977904</v>
      </c>
      <c r="AU29" s="191"/>
      <c r="AV29" s="191">
        <v>39.000045324295328</v>
      </c>
      <c r="AW29" s="191"/>
      <c r="AX29" s="191">
        <v>39.989589575578364</v>
      </c>
      <c r="AY29" s="191"/>
      <c r="AZ29" s="190" t="s">
        <v>445</v>
      </c>
    </row>
    <row r="30" spans="1:52" ht="12.95" customHeight="1">
      <c r="A30" s="201" t="s">
        <v>418</v>
      </c>
      <c r="B30" s="198">
        <v>17.3</v>
      </c>
      <c r="C30" s="198">
        <v>22.8</v>
      </c>
      <c r="D30" s="198">
        <v>26</v>
      </c>
      <c r="E30" s="198">
        <v>18.5</v>
      </c>
      <c r="F30" s="198">
        <v>17.2</v>
      </c>
      <c r="G30" s="198">
        <v>1.6</v>
      </c>
      <c r="H30" s="198">
        <v>7.2</v>
      </c>
      <c r="I30" s="198">
        <v>10.6</v>
      </c>
      <c r="J30" s="198">
        <v>13</v>
      </c>
      <c r="K30" s="198">
        <v>17.5</v>
      </c>
      <c r="L30" s="198">
        <v>16.899999999999999</v>
      </c>
      <c r="M30" s="198">
        <v>23.1</v>
      </c>
      <c r="N30" s="198"/>
      <c r="O30" s="198">
        <v>21.19</v>
      </c>
      <c r="P30" s="198"/>
      <c r="Q30" s="198">
        <v>26.5</v>
      </c>
      <c r="R30" s="198">
        <v>22.9</v>
      </c>
      <c r="S30" s="197"/>
      <c r="T30" s="198">
        <v>26.3</v>
      </c>
      <c r="U30" s="197"/>
      <c r="V30" s="198">
        <v>36.1</v>
      </c>
      <c r="W30" s="198"/>
      <c r="X30" s="198">
        <v>30.2</v>
      </c>
      <c r="Y30" s="197"/>
      <c r="Z30" s="198">
        <v>30.6</v>
      </c>
      <c r="AA30" s="197"/>
      <c r="AB30" s="198">
        <v>31</v>
      </c>
      <c r="AC30" s="197"/>
      <c r="AD30" s="198">
        <v>24.281690140845072</v>
      </c>
      <c r="AE30" s="197"/>
      <c r="AF30" s="198">
        <v>32.9</v>
      </c>
      <c r="AG30" s="197"/>
      <c r="AH30" s="198">
        <v>26.206384558277655</v>
      </c>
      <c r="AI30" s="197"/>
      <c r="AJ30" s="200">
        <v>20.483726485518066</v>
      </c>
      <c r="AK30" s="197" t="s">
        <v>439</v>
      </c>
      <c r="AL30" s="199">
        <v>27.079482439926061</v>
      </c>
      <c r="AM30" s="197" t="s">
        <v>439</v>
      </c>
      <c r="AN30" s="198">
        <v>17.638997650743928</v>
      </c>
      <c r="AO30" s="197" t="s">
        <v>439</v>
      </c>
      <c r="AP30" s="198">
        <v>16.470218450416471</v>
      </c>
      <c r="AQ30" s="197" t="s">
        <v>439</v>
      </c>
      <c r="AR30" s="198">
        <v>41.05295191722459</v>
      </c>
      <c r="AS30" s="197" t="s">
        <v>439</v>
      </c>
      <c r="AT30" s="198">
        <v>16.372093023255811</v>
      </c>
      <c r="AU30" s="197" t="s">
        <v>439</v>
      </c>
      <c r="AV30" s="198">
        <v>20.681551116333726</v>
      </c>
      <c r="AW30" s="197" t="s">
        <v>439</v>
      </c>
      <c r="AX30" s="198">
        <v>23.759590792838875</v>
      </c>
      <c r="AY30" s="197" t="s">
        <v>439</v>
      </c>
      <c r="AZ30" s="196" t="s">
        <v>418</v>
      </c>
    </row>
    <row r="31" spans="1:52" ht="12.95" customHeight="1">
      <c r="A31" s="201" t="s">
        <v>391</v>
      </c>
      <c r="B31" s="198">
        <v>21.2</v>
      </c>
      <c r="C31" s="198">
        <v>27.7</v>
      </c>
      <c r="D31" s="198">
        <v>21.9</v>
      </c>
      <c r="E31" s="198">
        <v>23.4</v>
      </c>
      <c r="F31" s="198">
        <v>15.9</v>
      </c>
      <c r="G31" s="198">
        <v>15.1</v>
      </c>
      <c r="H31" s="198">
        <v>15.1</v>
      </c>
      <c r="I31" s="198">
        <v>15.2</v>
      </c>
      <c r="J31" s="198">
        <v>12.8</v>
      </c>
      <c r="K31" s="198">
        <v>15.2</v>
      </c>
      <c r="L31" s="198">
        <v>11.6</v>
      </c>
      <c r="M31" s="198">
        <v>4.8</v>
      </c>
      <c r="N31" s="198"/>
      <c r="O31" s="198">
        <v>5.72</v>
      </c>
      <c r="P31" s="198"/>
      <c r="Q31" s="198" t="s">
        <v>403</v>
      </c>
      <c r="R31" s="198" t="s">
        <v>403</v>
      </c>
      <c r="S31" s="197"/>
      <c r="T31" s="198" t="s">
        <v>403</v>
      </c>
      <c r="U31" s="197"/>
      <c r="V31" s="198" t="s">
        <v>403</v>
      </c>
      <c r="W31" s="198"/>
      <c r="X31" s="198" t="s">
        <v>403</v>
      </c>
      <c r="Y31" s="197"/>
      <c r="Z31" s="198" t="s">
        <v>403</v>
      </c>
      <c r="AA31" s="197"/>
      <c r="AB31" s="198" t="s">
        <v>403</v>
      </c>
      <c r="AC31" s="197"/>
      <c r="AD31" s="198">
        <v>13.500574492531594</v>
      </c>
      <c r="AE31" s="197"/>
      <c r="AF31" s="198">
        <v>17.5</v>
      </c>
      <c r="AG31" s="197"/>
      <c r="AH31" s="198">
        <v>17.513873473917872</v>
      </c>
      <c r="AI31" s="197"/>
      <c r="AJ31" s="200">
        <v>18.702211200661296</v>
      </c>
      <c r="AK31" s="197"/>
      <c r="AL31" s="199">
        <v>19.075676670962988</v>
      </c>
      <c r="AM31" s="197"/>
      <c r="AN31" s="198">
        <v>19.357168652943301</v>
      </c>
      <c r="AO31" s="197" t="s">
        <v>439</v>
      </c>
      <c r="AP31" s="198">
        <v>18.48110085350984</v>
      </c>
      <c r="AQ31" s="197" t="s">
        <v>439</v>
      </c>
      <c r="AR31" s="198">
        <v>20.049504950495052</v>
      </c>
      <c r="AS31" s="197" t="s">
        <v>439</v>
      </c>
      <c r="AT31" s="198">
        <v>15.072083879423328</v>
      </c>
      <c r="AU31" s="197" t="s">
        <v>439</v>
      </c>
      <c r="AV31" s="198">
        <v>14.577077077077078</v>
      </c>
      <c r="AW31" s="197" t="s">
        <v>439</v>
      </c>
      <c r="AX31" s="198">
        <v>19.791337337970283</v>
      </c>
      <c r="AY31" s="197" t="s">
        <v>439</v>
      </c>
      <c r="AZ31" s="196" t="s">
        <v>391</v>
      </c>
    </row>
    <row r="32" spans="1:52" ht="12.95" customHeight="1">
      <c r="A32" s="201" t="s">
        <v>385</v>
      </c>
      <c r="B32" s="198">
        <v>7.6</v>
      </c>
      <c r="C32" s="198">
        <v>9.9</v>
      </c>
      <c r="D32" s="198">
        <v>12.4</v>
      </c>
      <c r="E32" s="198">
        <v>14.4</v>
      </c>
      <c r="F32" s="198">
        <v>9.1</v>
      </c>
      <c r="G32" s="198">
        <v>9.4</v>
      </c>
      <c r="H32" s="198">
        <v>7.6</v>
      </c>
      <c r="I32" s="198">
        <v>7.1</v>
      </c>
      <c r="J32" s="198">
        <v>7</v>
      </c>
      <c r="K32" s="198">
        <v>7</v>
      </c>
      <c r="L32" s="198">
        <v>6</v>
      </c>
      <c r="M32" s="198">
        <v>6</v>
      </c>
      <c r="N32" s="198"/>
      <c r="O32" s="198">
        <v>5.52</v>
      </c>
      <c r="P32" s="198"/>
      <c r="Q32" s="198">
        <v>5.6</v>
      </c>
      <c r="R32" s="198">
        <v>6.7</v>
      </c>
      <c r="S32" s="197"/>
      <c r="T32" s="198" t="s">
        <v>403</v>
      </c>
      <c r="U32" s="197"/>
      <c r="V32" s="198">
        <v>4.0999999999999996</v>
      </c>
      <c r="W32" s="198"/>
      <c r="X32" s="198">
        <v>3.7</v>
      </c>
      <c r="Y32" s="197"/>
      <c r="Z32" s="198">
        <v>3.8</v>
      </c>
      <c r="AA32" s="197"/>
      <c r="AB32" s="198">
        <v>3.9</v>
      </c>
      <c r="AC32" s="197"/>
      <c r="AD32" s="198">
        <v>5.5666889334224008</v>
      </c>
      <c r="AE32" s="197"/>
      <c r="AF32" s="198">
        <v>4.9000000000000004</v>
      </c>
      <c r="AG32" s="197"/>
      <c r="AH32" s="198">
        <v>5.6776719765061845</v>
      </c>
      <c r="AI32" s="197"/>
      <c r="AJ32" s="200">
        <v>5.2184565128623923</v>
      </c>
      <c r="AK32" s="197" t="s">
        <v>439</v>
      </c>
      <c r="AL32" s="199">
        <v>5.2340072002215443</v>
      </c>
      <c r="AM32" s="197" t="s">
        <v>439</v>
      </c>
      <c r="AN32" s="198">
        <v>4.0456431535269708</v>
      </c>
      <c r="AO32" s="197" t="s">
        <v>439</v>
      </c>
      <c r="AP32" s="198">
        <v>3.5998222310009389</v>
      </c>
      <c r="AQ32" s="197" t="s">
        <v>439</v>
      </c>
      <c r="AR32" s="198">
        <v>3.2655737704918031</v>
      </c>
      <c r="AS32" s="197" t="s">
        <v>439</v>
      </c>
      <c r="AT32" s="198">
        <v>3.9424230307876846</v>
      </c>
      <c r="AU32" s="197" t="s">
        <v>439</v>
      </c>
      <c r="AV32" s="198">
        <v>6.3675520459440058</v>
      </c>
      <c r="AW32" s="197" t="s">
        <v>439</v>
      </c>
      <c r="AX32" s="198">
        <v>5.3681743946602287</v>
      </c>
      <c r="AY32" s="197" t="s">
        <v>439</v>
      </c>
      <c r="AZ32" s="196" t="s">
        <v>385</v>
      </c>
    </row>
    <row r="33" spans="1:52" ht="12.95" customHeight="1">
      <c r="A33" s="201" t="s">
        <v>363</v>
      </c>
      <c r="B33" s="198">
        <v>15</v>
      </c>
      <c r="C33" s="198">
        <v>16.8</v>
      </c>
      <c r="D33" s="198">
        <v>18.600000000000001</v>
      </c>
      <c r="E33" s="198">
        <v>14.3</v>
      </c>
      <c r="F33" s="198">
        <v>13</v>
      </c>
      <c r="G33" s="198">
        <v>12</v>
      </c>
      <c r="H33" s="198">
        <v>9.3000000000000007</v>
      </c>
      <c r="I33" s="198">
        <v>13.5</v>
      </c>
      <c r="J33" s="198">
        <v>14.4</v>
      </c>
      <c r="K33" s="198">
        <v>16</v>
      </c>
      <c r="L33" s="198">
        <v>14.4</v>
      </c>
      <c r="M33" s="198">
        <v>19</v>
      </c>
      <c r="O33" s="198">
        <v>20.420000000000002</v>
      </c>
      <c r="Q33" s="198">
        <v>23.9</v>
      </c>
      <c r="R33" s="198">
        <v>26.6</v>
      </c>
      <c r="S33" s="197" t="s">
        <v>439</v>
      </c>
      <c r="T33" s="198">
        <v>32</v>
      </c>
      <c r="U33" s="197" t="s">
        <v>439</v>
      </c>
      <c r="V33" s="198">
        <v>29.2</v>
      </c>
      <c r="X33" s="198">
        <v>32.6</v>
      </c>
      <c r="Z33" s="198">
        <v>36.299999999999997</v>
      </c>
      <c r="AA33" s="197"/>
      <c r="AB33" s="198">
        <v>33</v>
      </c>
      <c r="AC33" s="197"/>
      <c r="AD33" s="198">
        <v>30.909090909090914</v>
      </c>
      <c r="AE33" s="197"/>
      <c r="AF33" s="198">
        <v>34.200000000000003</v>
      </c>
      <c r="AG33" s="197"/>
      <c r="AH33" s="198">
        <v>27.082089745918868</v>
      </c>
      <c r="AI33" s="197"/>
      <c r="AJ33" s="200">
        <v>25.212512116918951</v>
      </c>
      <c r="AK33" s="197" t="s">
        <v>439</v>
      </c>
      <c r="AL33" s="199">
        <v>17.085897573627587</v>
      </c>
      <c r="AM33" s="197"/>
      <c r="AN33" s="198">
        <v>25.862302177735696</v>
      </c>
      <c r="AO33" s="197"/>
      <c r="AP33" s="198">
        <v>20.16664051019389</v>
      </c>
      <c r="AQ33" s="197"/>
      <c r="AR33" s="198">
        <v>19.930210709971817</v>
      </c>
      <c r="AS33" s="197" t="s">
        <v>439</v>
      </c>
      <c r="AT33" s="198">
        <v>26.255585439816553</v>
      </c>
      <c r="AU33" s="197" t="s">
        <v>439</v>
      </c>
      <c r="AV33" s="198">
        <v>19.385046453325469</v>
      </c>
      <c r="AW33" s="197" t="s">
        <v>439</v>
      </c>
      <c r="AX33" s="198" t="s">
        <v>403</v>
      </c>
      <c r="AY33" s="198"/>
      <c r="AZ33" s="196" t="s">
        <v>444</v>
      </c>
    </row>
    <row r="34" spans="1:52" ht="12.95" customHeight="1">
      <c r="A34" s="201" t="s">
        <v>420</v>
      </c>
      <c r="B34" s="198">
        <v>6.7</v>
      </c>
      <c r="C34" s="198">
        <v>8.9</v>
      </c>
      <c r="D34" s="198">
        <v>1.7</v>
      </c>
      <c r="E34" s="198">
        <v>1.6</v>
      </c>
      <c r="F34" s="198">
        <v>1.7</v>
      </c>
      <c r="G34" s="198">
        <v>2.2000000000000002</v>
      </c>
      <c r="H34" s="198">
        <v>1.4</v>
      </c>
      <c r="I34" s="198">
        <v>4.4000000000000004</v>
      </c>
      <c r="J34" s="198">
        <v>3.1</v>
      </c>
      <c r="K34" s="198">
        <v>2.4</v>
      </c>
      <c r="L34" s="198">
        <v>1.3</v>
      </c>
      <c r="M34" s="198">
        <v>0.9</v>
      </c>
      <c r="N34" s="198"/>
      <c r="O34" s="198">
        <v>2.33</v>
      </c>
      <c r="P34" s="198"/>
      <c r="Q34" s="198" t="s">
        <v>403</v>
      </c>
      <c r="R34" s="198" t="s">
        <v>403</v>
      </c>
      <c r="T34" s="198" t="s">
        <v>403</v>
      </c>
      <c r="V34" s="198" t="s">
        <v>403</v>
      </c>
      <c r="W34" s="198"/>
      <c r="X34" s="198">
        <v>0.6</v>
      </c>
      <c r="Y34" s="197" t="s">
        <v>439</v>
      </c>
      <c r="Z34" s="198">
        <v>1.1000000000000001</v>
      </c>
      <c r="AA34" s="197" t="s">
        <v>439</v>
      </c>
      <c r="AB34" s="198">
        <v>0.8</v>
      </c>
      <c r="AC34" s="197" t="s">
        <v>439</v>
      </c>
      <c r="AD34" s="198">
        <v>7.8664664433406486</v>
      </c>
      <c r="AE34" s="197" t="s">
        <v>439</v>
      </c>
      <c r="AF34" s="198">
        <v>0.8</v>
      </c>
      <c r="AG34" s="197" t="s">
        <v>439</v>
      </c>
      <c r="AH34" s="198">
        <v>1.6590701914311758</v>
      </c>
      <c r="AI34" s="197" t="s">
        <v>439</v>
      </c>
      <c r="AJ34" s="200">
        <v>2.2986036519871105</v>
      </c>
      <c r="AK34" s="197" t="s">
        <v>439</v>
      </c>
      <c r="AL34" s="199">
        <v>1.2984702952685876</v>
      </c>
      <c r="AM34" s="197" t="s">
        <v>439</v>
      </c>
      <c r="AN34" s="198">
        <v>0.92353158478019948</v>
      </c>
      <c r="AO34" s="197" t="s">
        <v>439</v>
      </c>
      <c r="AP34" s="198">
        <v>2.5515210991167812</v>
      </c>
      <c r="AQ34" s="197" t="s">
        <v>439</v>
      </c>
      <c r="AR34" s="198">
        <v>2.0920066611157373</v>
      </c>
      <c r="AS34" s="197" t="s">
        <v>439</v>
      </c>
      <c r="AT34" s="198">
        <v>4.1582762786951264</v>
      </c>
      <c r="AU34" s="197" t="s">
        <v>439</v>
      </c>
      <c r="AV34" s="198">
        <v>2.2259454284346578</v>
      </c>
      <c r="AW34" s="197" t="s">
        <v>439</v>
      </c>
      <c r="AX34" s="198" t="s">
        <v>403</v>
      </c>
      <c r="AY34" s="198"/>
      <c r="AZ34" s="196" t="s">
        <v>420</v>
      </c>
    </row>
    <row r="35" spans="1:52" ht="12.95" customHeight="1">
      <c r="A35" s="201" t="s">
        <v>416</v>
      </c>
      <c r="B35" s="198">
        <v>7.6</v>
      </c>
      <c r="C35" s="198" t="s">
        <v>403</v>
      </c>
      <c r="D35" s="198">
        <v>14.8</v>
      </c>
      <c r="E35" s="198" t="s">
        <v>403</v>
      </c>
      <c r="F35" s="198" t="s">
        <v>403</v>
      </c>
      <c r="G35" s="198">
        <v>6.4</v>
      </c>
      <c r="H35" s="198" t="s">
        <v>403</v>
      </c>
      <c r="I35" s="198">
        <v>9.4</v>
      </c>
      <c r="J35" s="198">
        <v>11.2</v>
      </c>
      <c r="K35" s="198">
        <v>10.4</v>
      </c>
      <c r="L35" s="198">
        <v>9.6999999999999993</v>
      </c>
      <c r="M35" s="198">
        <v>8.1999999999999993</v>
      </c>
      <c r="N35" s="198"/>
      <c r="O35" s="198">
        <v>8.74</v>
      </c>
      <c r="P35" s="198"/>
      <c r="Q35" s="198">
        <v>7.1</v>
      </c>
      <c r="R35" s="198">
        <v>8.1</v>
      </c>
      <c r="S35" s="197"/>
      <c r="T35" s="198">
        <v>8.3000000000000007</v>
      </c>
      <c r="U35" s="197"/>
      <c r="V35" s="198">
        <v>4.4000000000000004</v>
      </c>
      <c r="W35" s="198"/>
      <c r="X35" s="198">
        <v>5.5</v>
      </c>
      <c r="Y35" s="197"/>
      <c r="Z35" s="198">
        <v>9.3000000000000007</v>
      </c>
      <c r="AA35" s="197"/>
      <c r="AB35" s="198">
        <v>7.2</v>
      </c>
      <c r="AC35" s="197"/>
      <c r="AD35" s="198">
        <v>7.2659524918490925</v>
      </c>
      <c r="AE35" s="197"/>
      <c r="AF35" s="198">
        <v>9</v>
      </c>
      <c r="AG35" s="197"/>
      <c r="AH35" s="198">
        <v>8.0752884031572556</v>
      </c>
      <c r="AI35" s="197"/>
      <c r="AJ35" s="200">
        <v>12.366836498378879</v>
      </c>
      <c r="AK35" s="197"/>
      <c r="AL35" s="199">
        <v>13.996316758747698</v>
      </c>
      <c r="AM35" s="197"/>
      <c r="AN35" s="198">
        <v>16.237716424894714</v>
      </c>
      <c r="AO35" s="197"/>
      <c r="AP35" s="198">
        <v>25.390625</v>
      </c>
      <c r="AQ35" s="197"/>
      <c r="AR35" s="198">
        <v>39.628040057224602</v>
      </c>
      <c r="AS35" s="198"/>
      <c r="AT35" s="198">
        <v>26.101694915254235</v>
      </c>
      <c r="AU35" s="198"/>
      <c r="AV35" s="198">
        <v>11.778846153846153</v>
      </c>
      <c r="AW35" s="198"/>
      <c r="AX35" s="198">
        <v>15.460992907801419</v>
      </c>
      <c r="AY35" s="198"/>
      <c r="AZ35" s="196" t="s">
        <v>443</v>
      </c>
    </row>
    <row r="36" spans="1:52" ht="12.95" customHeight="1">
      <c r="A36" s="201" t="s">
        <v>389</v>
      </c>
      <c r="B36" s="198">
        <v>1.1000000000000001</v>
      </c>
      <c r="C36" s="198">
        <v>1.1000000000000001</v>
      </c>
      <c r="D36" s="198">
        <v>1.2</v>
      </c>
      <c r="E36" s="198">
        <v>1.3</v>
      </c>
      <c r="F36" s="198">
        <v>1.3</v>
      </c>
      <c r="G36" s="198">
        <v>1.3</v>
      </c>
      <c r="H36" s="198">
        <v>1.3</v>
      </c>
      <c r="I36" s="198">
        <v>1.3</v>
      </c>
      <c r="J36" s="198">
        <v>1.3</v>
      </c>
      <c r="K36" s="198">
        <v>1.2</v>
      </c>
      <c r="L36" s="198">
        <v>0.9</v>
      </c>
      <c r="M36" s="198">
        <v>0.3</v>
      </c>
      <c r="N36" s="198"/>
      <c r="O36" s="198">
        <v>0.97</v>
      </c>
      <c r="P36" s="198"/>
      <c r="Q36" s="198">
        <v>0.1</v>
      </c>
      <c r="R36" s="198">
        <v>0.3</v>
      </c>
      <c r="S36" s="197"/>
      <c r="T36" s="198">
        <v>0</v>
      </c>
      <c r="U36" s="197"/>
      <c r="V36" s="198">
        <v>1.2</v>
      </c>
      <c r="W36" s="198"/>
      <c r="X36" s="198">
        <v>0.4</v>
      </c>
      <c r="Y36" s="197"/>
      <c r="Z36" s="198" t="s">
        <v>403</v>
      </c>
      <c r="AA36" s="197"/>
      <c r="AB36" s="198" t="s">
        <v>403</v>
      </c>
      <c r="AC36" s="197"/>
      <c r="AD36" s="198" t="s">
        <v>403</v>
      </c>
      <c r="AE36" s="197"/>
      <c r="AF36" s="198" t="s">
        <v>403</v>
      </c>
      <c r="AG36" s="197"/>
      <c r="AH36" s="198" t="s">
        <v>403</v>
      </c>
      <c r="AI36" s="197"/>
      <c r="AJ36" s="200" t="s">
        <v>403</v>
      </c>
      <c r="AK36" s="197"/>
      <c r="AL36" s="199" t="s">
        <v>403</v>
      </c>
      <c r="AM36" s="197"/>
      <c r="AN36" s="198" t="s">
        <v>403</v>
      </c>
      <c r="AO36" s="197"/>
      <c r="AP36" s="198" t="s">
        <v>80</v>
      </c>
      <c r="AQ36" s="197"/>
      <c r="AR36" s="198" t="s">
        <v>403</v>
      </c>
      <c r="AS36" s="198"/>
      <c r="AT36" s="198" t="s">
        <v>80</v>
      </c>
      <c r="AU36" s="198"/>
      <c r="AV36" s="198" t="s">
        <v>403</v>
      </c>
      <c r="AW36" s="198"/>
      <c r="AX36" s="198" t="s">
        <v>403</v>
      </c>
      <c r="AY36" s="198"/>
      <c r="AZ36" s="196" t="s">
        <v>442</v>
      </c>
    </row>
    <row r="37" spans="1:52" ht="12.95" customHeight="1">
      <c r="A37" s="201" t="s">
        <v>379</v>
      </c>
      <c r="B37" s="198">
        <v>19.2</v>
      </c>
      <c r="C37" s="198">
        <v>16</v>
      </c>
      <c r="D37" s="198">
        <v>15.9</v>
      </c>
      <c r="E37" s="198">
        <v>13.1</v>
      </c>
      <c r="F37" s="198">
        <v>13.3</v>
      </c>
      <c r="G37" s="198">
        <v>14</v>
      </c>
      <c r="H37" s="198">
        <v>11.7</v>
      </c>
      <c r="I37" s="198">
        <v>11.4</v>
      </c>
      <c r="J37" s="198">
        <v>16.5</v>
      </c>
      <c r="K37" s="198">
        <v>18.899999999999999</v>
      </c>
      <c r="L37" s="198">
        <v>18.2</v>
      </c>
      <c r="M37" s="198">
        <v>21.1</v>
      </c>
      <c r="N37" s="198"/>
      <c r="O37" s="198">
        <v>16.55</v>
      </c>
      <c r="P37" s="198"/>
      <c r="Q37" s="198">
        <v>19.8</v>
      </c>
      <c r="R37" s="198">
        <v>18.899999999999999</v>
      </c>
      <c r="S37" s="197"/>
      <c r="T37" s="198">
        <v>19.8</v>
      </c>
      <c r="U37" s="197"/>
      <c r="V37" s="198">
        <v>19.5</v>
      </c>
      <c r="W37" s="198"/>
      <c r="X37" s="198">
        <v>21.6</v>
      </c>
      <c r="Y37" s="197"/>
      <c r="Z37" s="198">
        <v>22.9</v>
      </c>
      <c r="AA37" s="197"/>
      <c r="AB37" s="198">
        <v>24.3</v>
      </c>
      <c r="AC37" s="197"/>
      <c r="AD37" s="198">
        <v>23.188593648736227</v>
      </c>
      <c r="AE37" s="197"/>
      <c r="AF37" s="198">
        <v>23.2</v>
      </c>
      <c r="AG37" s="197"/>
      <c r="AH37" s="198">
        <v>26.696778794722455</v>
      </c>
      <c r="AI37" s="197"/>
      <c r="AJ37" s="200">
        <v>17.496871088861077</v>
      </c>
      <c r="AK37" s="197"/>
      <c r="AL37" s="199">
        <v>17.093441150044921</v>
      </c>
      <c r="AM37" s="197"/>
      <c r="AN37" s="198">
        <v>18.968558680087163</v>
      </c>
      <c r="AO37" s="197"/>
      <c r="AP37" s="198">
        <v>18.674757756680044</v>
      </c>
      <c r="AQ37" s="197"/>
      <c r="AR37" s="198">
        <v>16.190646197786503</v>
      </c>
      <c r="AS37" s="198"/>
      <c r="AT37" s="198">
        <v>15.965065502183407</v>
      </c>
      <c r="AU37" s="198"/>
      <c r="AV37" s="198">
        <v>18.626004262993934</v>
      </c>
      <c r="AW37" s="198"/>
      <c r="AX37" s="198" t="s">
        <v>403</v>
      </c>
      <c r="AY37" s="198"/>
      <c r="AZ37" s="196" t="s">
        <v>441</v>
      </c>
    </row>
    <row r="38" spans="1:52" ht="12.95" customHeight="1">
      <c r="A38" s="201" t="s">
        <v>373</v>
      </c>
      <c r="B38" s="198">
        <v>10.4</v>
      </c>
      <c r="C38" s="198">
        <v>8.4</v>
      </c>
      <c r="D38" s="198">
        <v>7.4</v>
      </c>
      <c r="E38" s="198">
        <v>3.2</v>
      </c>
      <c r="F38" s="198">
        <v>5.3</v>
      </c>
      <c r="G38" s="198">
        <v>2.6</v>
      </c>
      <c r="H38" s="198">
        <v>2.1</v>
      </c>
      <c r="I38" s="198">
        <v>2.2000000000000002</v>
      </c>
      <c r="J38" s="198">
        <v>1.9</v>
      </c>
      <c r="K38" s="198">
        <v>3.2</v>
      </c>
      <c r="L38" s="198">
        <v>3.2</v>
      </c>
      <c r="M38" s="198">
        <v>3.3</v>
      </c>
      <c r="N38" s="198"/>
      <c r="O38" s="198">
        <v>1.66</v>
      </c>
      <c r="P38" s="198"/>
      <c r="Q38" s="198">
        <v>2</v>
      </c>
      <c r="R38" s="198">
        <v>2</v>
      </c>
      <c r="S38" s="197"/>
      <c r="T38" s="198">
        <v>2.7</v>
      </c>
      <c r="U38" s="197"/>
      <c r="V38" s="198">
        <v>1.7</v>
      </c>
      <c r="W38" s="198"/>
      <c r="X38" s="198">
        <v>1.6</v>
      </c>
      <c r="Y38" s="197"/>
      <c r="Z38" s="198">
        <v>11.9</v>
      </c>
      <c r="AA38" s="197"/>
      <c r="AB38" s="198">
        <v>15.8</v>
      </c>
      <c r="AC38" s="197"/>
      <c r="AD38" s="198" t="s">
        <v>403</v>
      </c>
      <c r="AE38" s="197"/>
      <c r="AF38" s="198">
        <v>15.9</v>
      </c>
      <c r="AG38" s="197"/>
      <c r="AH38" s="198">
        <v>4.1258969341161116</v>
      </c>
      <c r="AI38" s="197" t="s">
        <v>439</v>
      </c>
      <c r="AJ38" s="200">
        <v>7.5414256512851745</v>
      </c>
      <c r="AK38" s="197" t="s">
        <v>439</v>
      </c>
      <c r="AL38" s="199">
        <v>4.742662696724798</v>
      </c>
      <c r="AM38" s="197" t="s">
        <v>439</v>
      </c>
      <c r="AN38" s="198">
        <v>4.7479586801852705</v>
      </c>
      <c r="AO38" s="197"/>
      <c r="AP38" s="198">
        <v>7.2471024844263141</v>
      </c>
      <c r="AQ38" s="197"/>
      <c r="AR38" s="198">
        <v>11.795777696957101</v>
      </c>
      <c r="AS38" s="198"/>
      <c r="AT38" s="198">
        <v>17.145177808383657</v>
      </c>
      <c r="AU38" s="197" t="s">
        <v>439</v>
      </c>
      <c r="AV38" s="198">
        <v>20.184522287564988</v>
      </c>
      <c r="AW38" s="198"/>
      <c r="AX38" s="198">
        <v>22.576165448874075</v>
      </c>
      <c r="AY38" s="198"/>
      <c r="AZ38" s="196" t="s">
        <v>440</v>
      </c>
    </row>
    <row r="39" spans="1:52" ht="12.95" customHeight="1">
      <c r="A39" s="201" t="s">
        <v>365</v>
      </c>
      <c r="B39" s="198">
        <v>10.1</v>
      </c>
      <c r="C39" s="198">
        <v>2.6</v>
      </c>
      <c r="D39" s="198">
        <v>18.899999999999999</v>
      </c>
      <c r="E39" s="198">
        <v>14</v>
      </c>
      <c r="F39" s="198">
        <v>16.3</v>
      </c>
      <c r="G39" s="198">
        <v>16.5</v>
      </c>
      <c r="H39" s="198">
        <v>14.9</v>
      </c>
      <c r="I39" s="198">
        <v>8.3000000000000007</v>
      </c>
      <c r="J39" s="198">
        <v>7.6</v>
      </c>
      <c r="K39" s="198">
        <v>13.3</v>
      </c>
      <c r="L39" s="198">
        <v>6.1</v>
      </c>
      <c r="M39" s="198">
        <v>10.5</v>
      </c>
      <c r="N39" s="197" t="s">
        <v>439</v>
      </c>
      <c r="O39" s="198">
        <v>11.98</v>
      </c>
      <c r="P39" s="197" t="s">
        <v>439</v>
      </c>
      <c r="Q39" s="198" t="s">
        <v>403</v>
      </c>
      <c r="R39" s="198">
        <v>8.1</v>
      </c>
      <c r="T39" s="198">
        <v>7.7</v>
      </c>
      <c r="V39" s="198">
        <v>5.2</v>
      </c>
      <c r="W39" s="197" t="s">
        <v>439</v>
      </c>
      <c r="X39" s="198">
        <v>4.5</v>
      </c>
      <c r="Y39" s="197" t="s">
        <v>439</v>
      </c>
      <c r="Z39" s="198">
        <v>5.8</v>
      </c>
      <c r="AA39" s="197"/>
      <c r="AB39" s="198" t="s">
        <v>403</v>
      </c>
      <c r="AC39" s="197"/>
      <c r="AD39" s="198">
        <v>6.4201238971278398</v>
      </c>
      <c r="AE39" s="197" t="s">
        <v>439</v>
      </c>
      <c r="AF39" s="198">
        <v>6.8</v>
      </c>
      <c r="AG39" s="197" t="s">
        <v>439</v>
      </c>
      <c r="AH39" s="198">
        <v>9.8249227600411952</v>
      </c>
      <c r="AI39" s="197" t="s">
        <v>439</v>
      </c>
      <c r="AJ39" s="200">
        <v>10.052664188351921</v>
      </c>
      <c r="AK39" s="197" t="s">
        <v>439</v>
      </c>
      <c r="AL39" s="199">
        <v>11.038046031000469</v>
      </c>
      <c r="AM39" s="197" t="s">
        <v>439</v>
      </c>
      <c r="AN39" s="198">
        <v>10.143567608144881</v>
      </c>
      <c r="AO39" s="197" t="s">
        <v>439</v>
      </c>
      <c r="AP39" s="198">
        <v>10.636036625245257</v>
      </c>
      <c r="AQ39" s="197" t="s">
        <v>439</v>
      </c>
      <c r="AR39" s="198">
        <v>8.9987954368312906</v>
      </c>
      <c r="AS39" s="197" t="s">
        <v>439</v>
      </c>
      <c r="AT39" s="198">
        <v>13.945597151916337</v>
      </c>
      <c r="AU39" s="197" t="s">
        <v>439</v>
      </c>
      <c r="AV39" s="198" t="s">
        <v>403</v>
      </c>
      <c r="AW39" s="198"/>
      <c r="AX39" s="198">
        <v>14.969143421377437</v>
      </c>
      <c r="AY39" s="197"/>
      <c r="AZ39" s="196" t="s">
        <v>365</v>
      </c>
    </row>
    <row r="40" spans="1:52" ht="12.95" customHeight="1">
      <c r="A40" s="195" t="s">
        <v>438</v>
      </c>
      <c r="B40" s="191">
        <v>16.399999999999999</v>
      </c>
      <c r="C40" s="191">
        <v>16.600000000000001</v>
      </c>
      <c r="D40" s="191">
        <v>15.5</v>
      </c>
      <c r="E40" s="191">
        <v>11.8</v>
      </c>
      <c r="F40" s="191">
        <v>11.8</v>
      </c>
      <c r="G40" s="191">
        <v>11.1</v>
      </c>
      <c r="H40" s="191">
        <v>13</v>
      </c>
      <c r="I40" s="191">
        <v>13.4</v>
      </c>
      <c r="J40" s="191">
        <v>12.8</v>
      </c>
      <c r="K40" s="191">
        <v>13.7</v>
      </c>
      <c r="L40" s="191">
        <v>13.1</v>
      </c>
      <c r="M40" s="191">
        <v>16</v>
      </c>
      <c r="N40" s="191"/>
      <c r="O40" s="191">
        <v>16.809999999999999</v>
      </c>
      <c r="P40" s="191"/>
      <c r="Q40" s="191">
        <v>18.8</v>
      </c>
      <c r="R40" s="191">
        <v>19.3</v>
      </c>
      <c r="S40" s="192"/>
      <c r="T40" s="191">
        <v>19.5</v>
      </c>
      <c r="U40" s="192"/>
      <c r="V40" s="191">
        <v>18.5</v>
      </c>
      <c r="W40" s="191"/>
      <c r="X40" s="191">
        <v>19.5</v>
      </c>
      <c r="Y40" s="192"/>
      <c r="Z40" s="191">
        <v>19.899999999999999</v>
      </c>
      <c r="AA40" s="192"/>
      <c r="AB40" s="191">
        <v>15.7</v>
      </c>
      <c r="AC40" s="192"/>
      <c r="AD40" s="191">
        <v>16.131897976821989</v>
      </c>
      <c r="AE40" s="192"/>
      <c r="AF40" s="191">
        <v>16.600000000000001</v>
      </c>
      <c r="AG40" s="192"/>
      <c r="AH40" s="191">
        <v>14.50995256665289</v>
      </c>
      <c r="AI40" s="192"/>
      <c r="AJ40" s="194">
        <v>14.716648508984665</v>
      </c>
      <c r="AK40" s="192"/>
      <c r="AL40" s="193">
        <v>16.40021929229383</v>
      </c>
      <c r="AM40" s="192"/>
      <c r="AN40" s="191">
        <v>17.252745438209381</v>
      </c>
      <c r="AO40" s="192"/>
      <c r="AP40" s="191">
        <v>17.338011258512775</v>
      </c>
      <c r="AQ40" s="192"/>
      <c r="AR40" s="191">
        <v>18.927367812641599</v>
      </c>
      <c r="AS40" s="191"/>
      <c r="AT40" s="191">
        <v>20.419182328701808</v>
      </c>
      <c r="AU40" s="191"/>
      <c r="AV40" s="191">
        <v>19.378339157222939</v>
      </c>
      <c r="AW40" s="191"/>
      <c r="AX40" s="191">
        <v>19.175105834918199</v>
      </c>
      <c r="AY40" s="191"/>
      <c r="AZ40" s="190" t="s">
        <v>437</v>
      </c>
    </row>
    <row r="41" spans="1:52" ht="12.95" customHeight="1">
      <c r="A41" s="188"/>
      <c r="B41" s="188"/>
      <c r="C41" s="188"/>
      <c r="D41" s="188"/>
      <c r="E41" s="188"/>
      <c r="F41" s="188"/>
      <c r="G41" s="188"/>
      <c r="H41" s="188"/>
      <c r="I41" s="188"/>
      <c r="J41" s="188"/>
      <c r="K41" s="188"/>
      <c r="L41" s="188"/>
      <c r="M41" s="188"/>
      <c r="N41" s="188"/>
      <c r="O41" s="188"/>
      <c r="P41" s="188"/>
      <c r="Q41" s="188"/>
      <c r="R41" s="188"/>
      <c r="S41" s="189"/>
      <c r="T41" s="188"/>
      <c r="U41" s="189"/>
      <c r="V41" s="188"/>
      <c r="W41" s="188"/>
      <c r="X41" s="188"/>
      <c r="Y41" s="189"/>
      <c r="Z41" s="188"/>
      <c r="AA41" s="189"/>
      <c r="AB41" s="188"/>
      <c r="AC41" s="189"/>
      <c r="AD41" s="188"/>
      <c r="AE41" s="189"/>
      <c r="AF41" s="188"/>
      <c r="AG41" s="189"/>
      <c r="AH41" s="188"/>
      <c r="AI41" s="189"/>
      <c r="AJ41" s="188"/>
      <c r="AK41" s="189"/>
      <c r="AL41" s="189"/>
      <c r="AM41" s="189"/>
      <c r="AN41" s="188"/>
      <c r="AO41" s="189"/>
      <c r="AP41" s="188"/>
      <c r="AQ41" s="189"/>
      <c r="AR41" s="188"/>
      <c r="AS41" s="188"/>
      <c r="AT41" s="188"/>
      <c r="AU41" s="188"/>
      <c r="AV41" s="188"/>
      <c r="AW41" s="188"/>
      <c r="AX41" s="188"/>
      <c r="AY41" s="188"/>
      <c r="AZ41" s="188"/>
    </row>
    <row r="43" spans="1:52" ht="12.95" customHeight="1">
      <c r="A43" s="187" t="s">
        <v>436</v>
      </c>
    </row>
    <row r="44" spans="1:52" ht="12.95" customHeight="1">
      <c r="A44" s="187" t="s">
        <v>435</v>
      </c>
    </row>
    <row r="45" spans="1:52" ht="12.95" customHeight="1">
      <c r="A45" s="187" t="s">
        <v>434</v>
      </c>
    </row>
    <row r="46" spans="1:52" ht="12.95" customHeight="1">
      <c r="A46" s="187"/>
    </row>
    <row r="47" spans="1:52" ht="12.95" customHeight="1">
      <c r="A47" s="186" t="s">
        <v>433</v>
      </c>
    </row>
    <row r="48" spans="1:52" ht="12.95" customHeight="1">
      <c r="A48" s="186" t="s">
        <v>432</v>
      </c>
    </row>
    <row r="49" spans="1:1" s="184" customFormat="1" ht="12.95" customHeight="1">
      <c r="A49" s="186" t="s">
        <v>431</v>
      </c>
    </row>
  </sheetData>
  <pageMargins left="0.78740157499999996" right="0.78740157499999996" top="0.984251969" bottom="0.984251969" header="0.5" footer="0.5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W50"/>
  <sheetViews>
    <sheetView tabSelected="1" topLeftCell="A10" workbookViewId="0"/>
  </sheetViews>
  <sheetFormatPr defaultRowHeight="12.75"/>
  <cols>
    <col min="1" max="1" width="38.28515625" style="35" customWidth="1"/>
    <col min="2" max="2" width="10.28515625" style="35" bestFit="1" customWidth="1"/>
    <col min="3" max="3" width="10.7109375" style="35" bestFit="1" customWidth="1"/>
    <col min="4" max="22" width="10.28515625" style="35" bestFit="1" customWidth="1"/>
    <col min="23" max="23" width="36.5703125" style="35" bestFit="1" customWidth="1"/>
    <col min="24" max="16384" width="9.140625" style="35"/>
  </cols>
  <sheetData>
    <row r="1" spans="1:23" ht="20.100000000000001" customHeight="1">
      <c r="A1" s="32" t="s">
        <v>204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</row>
    <row r="2" spans="1:23" ht="20.100000000000001" customHeight="1">
      <c r="A2" s="32" t="s">
        <v>205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</row>
    <row r="3" spans="1:23" ht="12.95" customHeight="1">
      <c r="A3" s="37"/>
    </row>
    <row r="4" spans="1:23" ht="12.95" customHeight="1">
      <c r="A4" s="39" t="s">
        <v>259</v>
      </c>
    </row>
    <row r="5" spans="1:23" s="39" customFormat="1" ht="12.95" customHeight="1">
      <c r="A5" s="40" t="s">
        <v>260</v>
      </c>
    </row>
    <row r="6" spans="1:23" ht="12.95" customHeight="1">
      <c r="A6" s="37"/>
    </row>
    <row r="7" spans="1:23" ht="12.95" customHeight="1">
      <c r="A7" s="35" t="s">
        <v>261</v>
      </c>
    </row>
    <row r="8" spans="1:23" ht="12.95" customHeight="1">
      <c r="A8" s="37"/>
    </row>
    <row r="9" spans="1:23" ht="12.95" customHeight="1">
      <c r="A9" s="92" t="s">
        <v>209</v>
      </c>
      <c r="B9" s="14">
        <v>1990</v>
      </c>
      <c r="C9" s="14">
        <v>1991</v>
      </c>
      <c r="D9" s="14">
        <v>1992</v>
      </c>
      <c r="E9" s="14">
        <v>1993</v>
      </c>
      <c r="F9" s="14">
        <v>1994</v>
      </c>
      <c r="G9" s="14">
        <v>1995</v>
      </c>
      <c r="H9" s="14">
        <v>1996</v>
      </c>
      <c r="I9" s="14">
        <v>1997</v>
      </c>
      <c r="J9" s="14">
        <v>1998</v>
      </c>
      <c r="K9" s="14">
        <v>1999</v>
      </c>
      <c r="L9" s="14">
        <v>2000</v>
      </c>
      <c r="M9" s="14">
        <v>2001</v>
      </c>
      <c r="N9" s="14">
        <v>2002</v>
      </c>
      <c r="O9" s="14">
        <v>2003</v>
      </c>
      <c r="P9" s="14">
        <v>2004</v>
      </c>
      <c r="Q9" s="14">
        <v>2005</v>
      </c>
      <c r="R9" s="14">
        <v>2006</v>
      </c>
      <c r="S9" s="14">
        <v>2007</v>
      </c>
      <c r="T9" s="14">
        <v>2008</v>
      </c>
      <c r="U9" s="14">
        <v>2009</v>
      </c>
      <c r="V9" s="14">
        <v>2010</v>
      </c>
      <c r="W9" s="93" t="s">
        <v>262</v>
      </c>
    </row>
    <row r="10" spans="1:23" ht="12.95" customHeight="1">
      <c r="A10" s="94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95"/>
    </row>
    <row r="11" spans="1:23" ht="12.95" customHeight="1">
      <c r="A11" s="47" t="s">
        <v>211</v>
      </c>
      <c r="B11" s="96">
        <v>279752.72528689803</v>
      </c>
      <c r="C11" s="96">
        <v>289779.783691313</v>
      </c>
      <c r="D11" s="96">
        <v>297945.68569832301</v>
      </c>
      <c r="E11" s="96">
        <v>306033.00793020101</v>
      </c>
      <c r="F11" s="96">
        <v>310549.43554381002</v>
      </c>
      <c r="G11" s="96">
        <v>313766.27249301301</v>
      </c>
      <c r="H11" s="96">
        <v>314217.67879017</v>
      </c>
      <c r="I11" s="96">
        <v>323914.98128038301</v>
      </c>
      <c r="J11" s="96">
        <v>332254.782136166</v>
      </c>
      <c r="K11" s="96">
        <v>340372.87271401403</v>
      </c>
      <c r="L11" s="96">
        <v>344608.94144510402</v>
      </c>
      <c r="M11" s="96">
        <v>348878.22060556198</v>
      </c>
      <c r="N11" s="96">
        <v>355658.95011691801</v>
      </c>
      <c r="O11" s="96">
        <v>360727.67713793198</v>
      </c>
      <c r="P11" s="96">
        <v>371019.17003150802</v>
      </c>
      <c r="Q11" s="96">
        <v>384727.97102651797</v>
      </c>
      <c r="R11" s="96">
        <v>398488.37889375503</v>
      </c>
      <c r="S11" s="96">
        <v>420495.90981189598</v>
      </c>
      <c r="T11" s="96">
        <v>433303.55074427999</v>
      </c>
      <c r="U11" s="96">
        <v>449824.12947557599</v>
      </c>
      <c r="V11" s="96">
        <v>468626.88829222298</v>
      </c>
      <c r="W11" s="47" t="s">
        <v>212</v>
      </c>
    </row>
    <row r="12" spans="1:23" ht="12.95" customHeight="1">
      <c r="A12" s="47" t="s">
        <v>213</v>
      </c>
      <c r="B12" s="96">
        <v>1062479.9369417599</v>
      </c>
      <c r="C12" s="96">
        <v>1097192.8053480401</v>
      </c>
      <c r="D12" s="96">
        <v>1135235.75770799</v>
      </c>
      <c r="E12" s="96">
        <v>1171531.93247228</v>
      </c>
      <c r="F12" s="96">
        <v>1234810.7234504099</v>
      </c>
      <c r="G12" s="96">
        <v>1242910.0770591199</v>
      </c>
      <c r="H12" s="96">
        <v>1279282.58209823</v>
      </c>
      <c r="I12" s="96">
        <v>1342127.90069454</v>
      </c>
      <c r="J12" s="96">
        <v>1373276.17915581</v>
      </c>
      <c r="K12" s="96">
        <v>1387383.3035848001</v>
      </c>
      <c r="L12" s="96">
        <v>1453087.5047900099</v>
      </c>
      <c r="M12" s="96">
        <v>1473329.7752596601</v>
      </c>
      <c r="N12" s="96">
        <v>1479794.0122897199</v>
      </c>
      <c r="O12" s="96">
        <v>1502690.1212130601</v>
      </c>
      <c r="P12" s="96">
        <v>1582260.42232028</v>
      </c>
      <c r="Q12" s="96">
        <v>1670283.4250606101</v>
      </c>
      <c r="R12" s="96">
        <v>1777598.28867897</v>
      </c>
      <c r="S12" s="96">
        <v>1886560.4130456999</v>
      </c>
      <c r="T12" s="96">
        <v>1966548.98154554</v>
      </c>
      <c r="U12" s="96">
        <v>1949752.03528062</v>
      </c>
      <c r="V12" s="96">
        <v>2069825.45710297</v>
      </c>
      <c r="W12" s="47" t="s">
        <v>214</v>
      </c>
    </row>
    <row r="13" spans="1:23" ht="12.95" customHeight="1">
      <c r="A13" s="47" t="s">
        <v>215</v>
      </c>
      <c r="B13" s="96">
        <v>294285.83544390497</v>
      </c>
      <c r="C13" s="96">
        <v>309320.35727924999</v>
      </c>
      <c r="D13" s="96">
        <v>330875.71327563998</v>
      </c>
      <c r="E13" s="96">
        <v>346197.410069665</v>
      </c>
      <c r="F13" s="96">
        <v>376469.63306593901</v>
      </c>
      <c r="G13" s="96">
        <v>353140.921002961</v>
      </c>
      <c r="H13" s="96">
        <v>371549.407221612</v>
      </c>
      <c r="I13" s="96">
        <v>420934.37283724401</v>
      </c>
      <c r="J13" s="96">
        <v>439421.48235029401</v>
      </c>
      <c r="K13" s="96">
        <v>412713.570288499</v>
      </c>
      <c r="L13" s="96">
        <v>434069.83716711501</v>
      </c>
      <c r="M13" s="96">
        <v>424904.25380025897</v>
      </c>
      <c r="N13" s="96">
        <v>404660.24060129002</v>
      </c>
      <c r="O13" s="96">
        <v>400405.23616398498</v>
      </c>
      <c r="P13" s="96">
        <v>445797.24161097303</v>
      </c>
      <c r="Q13" s="96">
        <v>491154.003547056</v>
      </c>
      <c r="R13" s="96">
        <v>552348.21448035201</v>
      </c>
      <c r="S13" s="96">
        <v>620006.24304415402</v>
      </c>
      <c r="T13" s="96">
        <v>679393.93489973596</v>
      </c>
      <c r="U13" s="96">
        <v>616440.66062590503</v>
      </c>
      <c r="V13" s="96">
        <v>698018.32667340105</v>
      </c>
      <c r="W13" s="47" t="s">
        <v>216</v>
      </c>
    </row>
    <row r="14" spans="1:23" ht="12.95" customHeight="1">
      <c r="A14" s="47" t="s">
        <v>217</v>
      </c>
      <c r="B14" s="96">
        <v>39720.602940198703</v>
      </c>
      <c r="C14" s="96">
        <v>43297.297638894503</v>
      </c>
      <c r="D14" s="96">
        <v>60772.1254988004</v>
      </c>
      <c r="E14" s="96">
        <v>67136.206290177593</v>
      </c>
      <c r="F14" s="96">
        <v>81314.526767388103</v>
      </c>
      <c r="G14" s="96">
        <v>28954.268730502201</v>
      </c>
      <c r="H14" s="96">
        <v>66655.919778176001</v>
      </c>
      <c r="I14" s="96">
        <v>99455.785892898595</v>
      </c>
      <c r="J14" s="96">
        <v>110185.679081044</v>
      </c>
      <c r="K14" s="96">
        <v>88701.557135377705</v>
      </c>
      <c r="L14" s="96">
        <v>109342.611178095</v>
      </c>
      <c r="M14" s="96">
        <v>123852.453093024</v>
      </c>
      <c r="N14" s="96">
        <v>111742.327458777</v>
      </c>
      <c r="O14" s="96">
        <v>74257.190262414195</v>
      </c>
      <c r="P14" s="96">
        <v>64953.128151778998</v>
      </c>
      <c r="Q14" s="96">
        <v>43580.651274082898</v>
      </c>
      <c r="R14" s="96">
        <v>41668.117933412701</v>
      </c>
      <c r="S14" s="96">
        <v>31285.1555399807</v>
      </c>
      <c r="T14" s="96">
        <v>25295.398773744801</v>
      </c>
      <c r="U14" s="96">
        <v>-14821.4734077503</v>
      </c>
      <c r="V14" s="96">
        <v>13157.4351118055</v>
      </c>
      <c r="W14" s="47" t="s">
        <v>218</v>
      </c>
    </row>
    <row r="15" spans="1:23" ht="12.95" customHeight="1">
      <c r="A15" s="47" t="s">
        <v>219</v>
      </c>
      <c r="B15" s="96">
        <v>228838.637424685</v>
      </c>
      <c r="C15" s="96">
        <v>238792.35210498399</v>
      </c>
      <c r="D15" s="96">
        <v>252880.28948996199</v>
      </c>
      <c r="E15" s="96">
        <v>270398.57877054898</v>
      </c>
      <c r="F15" s="96">
        <v>296555.830061824</v>
      </c>
      <c r="G15" s="96">
        <v>334282.10804492998</v>
      </c>
      <c r="H15" s="96">
        <v>364894.18187514</v>
      </c>
      <c r="I15" s="96">
        <v>400872.44545769802</v>
      </c>
      <c r="J15" s="96">
        <v>430933.12637273298</v>
      </c>
      <c r="K15" s="96">
        <v>450273.92956377601</v>
      </c>
      <c r="L15" s="96">
        <v>499183.22483512998</v>
      </c>
      <c r="M15" s="96">
        <v>501140.836721459</v>
      </c>
      <c r="N15" s="96">
        <v>511090.97981391399</v>
      </c>
      <c r="O15" s="96">
        <v>530590.59634312801</v>
      </c>
      <c r="P15" s="96">
        <v>596941.40365270397</v>
      </c>
      <c r="Q15" s="96">
        <v>643857.40209807898</v>
      </c>
      <c r="R15" s="96">
        <v>687623.28611145006</v>
      </c>
      <c r="S15" s="96">
        <v>726123.94714362395</v>
      </c>
      <c r="T15" s="96">
        <v>738696.650840641</v>
      </c>
      <c r="U15" s="96">
        <v>668288.81433946302</v>
      </c>
      <c r="V15" s="96">
        <v>745443.56352292094</v>
      </c>
      <c r="W15" s="48" t="s">
        <v>220</v>
      </c>
    </row>
    <row r="16" spans="1:23" ht="12.95" customHeight="1">
      <c r="A16" s="47" t="s">
        <v>221</v>
      </c>
      <c r="B16" s="96">
        <v>178527.42353254801</v>
      </c>
      <c r="C16" s="96">
        <v>203951.077558155</v>
      </c>
      <c r="D16" s="96">
        <v>237683.36595106401</v>
      </c>
      <c r="E16" s="96">
        <v>262044.33218321099</v>
      </c>
      <c r="F16" s="96">
        <v>302094.42053813301</v>
      </c>
      <c r="G16" s="96">
        <v>319461.30521471601</v>
      </c>
      <c r="H16" s="96">
        <v>348504.78342708503</v>
      </c>
      <c r="I16" s="96">
        <v>408804.14794248599</v>
      </c>
      <c r="J16" s="96">
        <v>443567.56022882799</v>
      </c>
      <c r="K16" s="96">
        <v>427822.41973986098</v>
      </c>
      <c r="L16" s="96">
        <v>482753.10385649197</v>
      </c>
      <c r="M16" s="96">
        <v>482938.46045126999</v>
      </c>
      <c r="N16" s="96">
        <v>455588.49966639298</v>
      </c>
      <c r="O16" s="96">
        <v>461903.28187988501</v>
      </c>
      <c r="P16" s="96">
        <v>527262.12063501496</v>
      </c>
      <c r="Q16" s="96">
        <v>586564.31104488403</v>
      </c>
      <c r="R16" s="96">
        <v>671919.01758780796</v>
      </c>
      <c r="S16" s="96">
        <v>759346.85125929804</v>
      </c>
      <c r="T16" s="96">
        <v>820263.40001687198</v>
      </c>
      <c r="U16" s="96">
        <v>699436.67078367202</v>
      </c>
      <c r="V16" s="96">
        <v>859333.381437629</v>
      </c>
      <c r="W16" s="48" t="s">
        <v>222</v>
      </c>
    </row>
    <row r="17" spans="1:23" ht="12.95" customHeight="1">
      <c r="A17" s="47" t="s">
        <v>223</v>
      </c>
      <c r="B17" s="96">
        <v>609.52819999999997</v>
      </c>
      <c r="C17" s="96">
        <v>14588.4126</v>
      </c>
      <c r="D17" s="96">
        <v>8494.1129999999994</v>
      </c>
      <c r="E17" s="96">
        <v>18862.7605</v>
      </c>
      <c r="F17" s="96">
        <v>18147.831900000001</v>
      </c>
      <c r="G17" s="96">
        <v>37010.721400000002</v>
      </c>
      <c r="H17" s="96">
        <v>40091.319600000003</v>
      </c>
      <c r="I17" s="96">
        <v>34259.974199999997</v>
      </c>
      <c r="J17" s="96">
        <v>25687.612300000001</v>
      </c>
      <c r="K17" s="96">
        <v>16794.890599999999</v>
      </c>
      <c r="L17" s="96">
        <v>4271.5439999999999</v>
      </c>
      <c r="M17" s="96">
        <v>-14386.8439</v>
      </c>
      <c r="N17" s="96">
        <v>-17857.416099999999</v>
      </c>
      <c r="O17" s="96">
        <v>12107.828100000001</v>
      </c>
      <c r="P17" s="96">
        <v>11085.4195</v>
      </c>
      <c r="Q17" s="96">
        <v>4.8300000000000003E-2</v>
      </c>
      <c r="R17" s="96">
        <v>6779.1819999999998</v>
      </c>
      <c r="S17" s="96">
        <v>14974.4558</v>
      </c>
      <c r="T17" s="96">
        <v>21959.636299999998</v>
      </c>
      <c r="U17" s="96">
        <v>-3652.1024000000002</v>
      </c>
      <c r="V17" s="96">
        <v>23556.949100000002</v>
      </c>
      <c r="W17" s="48" t="s">
        <v>224</v>
      </c>
    </row>
    <row r="18" spans="1:23" ht="12.95" customHeight="1">
      <c r="A18" s="94" t="s">
        <v>225</v>
      </c>
      <c r="B18" s="97">
        <v>1707785.0795009099</v>
      </c>
      <c r="C18" s="97">
        <v>1766790.67301669</v>
      </c>
      <c r="D18" s="97">
        <v>1816431.78393303</v>
      </c>
      <c r="E18" s="97">
        <v>1878400.53038782</v>
      </c>
      <c r="F18" s="97">
        <v>1967861.78352831</v>
      </c>
      <c r="G18" s="97">
        <v>1981039.35259392</v>
      </c>
      <c r="H18" s="97">
        <v>2051204.0422696399</v>
      </c>
      <c r="I18" s="97">
        <v>2159555.9138190001</v>
      </c>
      <c r="J18" s="97">
        <v>2210493.7553922399</v>
      </c>
      <c r="K18" s="97">
        <v>2224105.8806541399</v>
      </c>
      <c r="L18" s="97">
        <v>2322850.4447532999</v>
      </c>
      <c r="M18" s="97">
        <v>2339171.6670293999</v>
      </c>
      <c r="N18" s="97">
        <v>2349331.38503356</v>
      </c>
      <c r="O18" s="97">
        <v>2390343.6334818602</v>
      </c>
      <c r="P18" s="97">
        <v>2531072.9310410498</v>
      </c>
      <c r="Q18" s="97">
        <v>2647084.6875392301</v>
      </c>
      <c r="R18" s="97">
        <v>2794330.8548133099</v>
      </c>
      <c r="S18" s="97">
        <v>2952280.7373359501</v>
      </c>
      <c r="T18" s="97">
        <v>3071623.69284942</v>
      </c>
      <c r="U18" s="97">
        <v>3009884.8174453699</v>
      </c>
      <c r="V18" s="97">
        <v>3190982.4139004601</v>
      </c>
      <c r="W18" s="95" t="s">
        <v>226</v>
      </c>
    </row>
    <row r="19" spans="1:23" ht="12.95" customHeight="1">
      <c r="A19" s="98"/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</row>
    <row r="20" spans="1:23" ht="12.95" customHeight="1">
      <c r="A20" s="99" t="s">
        <v>321</v>
      </c>
      <c r="B20" s="100">
        <f>B13/B18</f>
        <v>0.17232018184039191</v>
      </c>
      <c r="C20" s="100">
        <f t="shared" ref="C20:V20" si="0">C13/C18</f>
        <v>0.17507470579471868</v>
      </c>
      <c r="D20" s="100">
        <f t="shared" si="0"/>
        <v>0.18215697181823759</v>
      </c>
      <c r="E20" s="100">
        <f t="shared" si="0"/>
        <v>0.18430436132712766</v>
      </c>
      <c r="F20" s="100">
        <f t="shared" si="0"/>
        <v>0.19130898125931467</v>
      </c>
      <c r="G20" s="100">
        <f t="shared" si="0"/>
        <v>0.17826042705338876</v>
      </c>
      <c r="H20" s="100">
        <f t="shared" si="0"/>
        <v>0.18113722455933526</v>
      </c>
      <c r="I20" s="100">
        <f t="shared" si="0"/>
        <v>0.19491709853108438</v>
      </c>
      <c r="J20" s="100">
        <f t="shared" si="0"/>
        <v>0.19878883678290288</v>
      </c>
      <c r="K20" s="100">
        <f t="shared" si="0"/>
        <v>0.18556381415039211</v>
      </c>
      <c r="L20" s="100">
        <f t="shared" si="0"/>
        <v>0.18686947243958951</v>
      </c>
      <c r="M20" s="100">
        <f t="shared" si="0"/>
        <v>0.18164731549602792</v>
      </c>
      <c r="N20" s="100">
        <f t="shared" si="0"/>
        <v>0.17224485365461095</v>
      </c>
      <c r="O20" s="100">
        <f t="shared" si="0"/>
        <v>0.16750948715299999</v>
      </c>
      <c r="P20" s="100">
        <f t="shared" si="0"/>
        <v>0.1761297496187173</v>
      </c>
      <c r="Q20" s="100">
        <f t="shared" si="0"/>
        <v>0.18554525507215266</v>
      </c>
      <c r="R20" s="100">
        <f t="shared" si="0"/>
        <v>0.19766743566851341</v>
      </c>
      <c r="S20" s="100">
        <f t="shared" si="0"/>
        <v>0.21000924309238597</v>
      </c>
      <c r="T20" s="100">
        <f t="shared" si="0"/>
        <v>0.22118397396182665</v>
      </c>
      <c r="U20" s="100">
        <f t="shared" si="0"/>
        <v>0.2048053988820433</v>
      </c>
      <c r="V20" s="100">
        <f t="shared" si="0"/>
        <v>0.21874715561975991</v>
      </c>
      <c r="W20" s="99"/>
    </row>
    <row r="21" spans="1:23" ht="12.95" customHeight="1">
      <c r="A21" s="99" t="s">
        <v>322</v>
      </c>
      <c r="B21" s="101">
        <f>B16/B18</f>
        <v>0.10453740677059996</v>
      </c>
      <c r="C21" s="101">
        <f t="shared" ref="C21:V21" si="1">C16/C18</f>
        <v>0.11543590345647493</v>
      </c>
      <c r="D21" s="101">
        <f t="shared" si="1"/>
        <v>0.13085179859406554</v>
      </c>
      <c r="E21" s="101">
        <f t="shared" si="1"/>
        <v>0.13950397050255761</v>
      </c>
      <c r="F21" s="101">
        <f t="shared" si="1"/>
        <v>0.15351404405876914</v>
      </c>
      <c r="G21" s="101">
        <f t="shared" si="1"/>
        <v>0.16125944433987235</v>
      </c>
      <c r="H21" s="101">
        <f>H16/H18</f>
        <v>0.16990254321138498</v>
      </c>
      <c r="I21" s="101">
        <f t="shared" si="1"/>
        <v>0.18930009884279814</v>
      </c>
      <c r="J21" s="101">
        <f t="shared" si="1"/>
        <v>0.20066447106977661</v>
      </c>
      <c r="K21" s="101">
        <f t="shared" si="1"/>
        <v>0.19235703815235297</v>
      </c>
      <c r="L21" s="101">
        <f t="shared" si="1"/>
        <v>0.20782788876782946</v>
      </c>
      <c r="M21" s="101">
        <f t="shared" si="1"/>
        <v>0.2064570408654835</v>
      </c>
      <c r="N21" s="101">
        <f t="shared" si="1"/>
        <v>0.19392262095025173</v>
      </c>
      <c r="O21" s="101">
        <f t="shared" si="1"/>
        <v>0.19323718791304501</v>
      </c>
      <c r="P21" s="101">
        <f t="shared" si="1"/>
        <v>0.20831565703566984</v>
      </c>
      <c r="Q21" s="101">
        <f t="shared" si="1"/>
        <v>0.22158879683980306</v>
      </c>
      <c r="R21" s="101">
        <f t="shared" si="1"/>
        <v>0.24045793161193116</v>
      </c>
      <c r="S21" s="101">
        <f t="shared" si="1"/>
        <v>0.25720685761900475</v>
      </c>
      <c r="T21" s="101">
        <f t="shared" si="1"/>
        <v>0.26704553748768201</v>
      </c>
      <c r="U21" s="101">
        <f t="shared" si="1"/>
        <v>0.23237987936605384</v>
      </c>
      <c r="V21" s="101">
        <f t="shared" si="1"/>
        <v>0.26930056953439391</v>
      </c>
      <c r="W21" s="99"/>
    </row>
    <row r="22" spans="1:23" ht="12.95" customHeight="1"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</row>
    <row r="24" spans="1:23"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</row>
    <row r="25" spans="1:23"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</row>
    <row r="26" spans="1:23"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</row>
    <row r="27" spans="1:23">
      <c r="B27" s="102"/>
      <c r="Q27" s="102"/>
    </row>
    <row r="28" spans="1:23">
      <c r="B28" s="102"/>
      <c r="Q28" s="103"/>
      <c r="R28" s="103"/>
    </row>
    <row r="29" spans="1:23"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</row>
    <row r="30" spans="1:23">
      <c r="B30" s="103"/>
    </row>
    <row r="32" spans="1:23">
      <c r="A32" s="35" t="s">
        <v>263</v>
      </c>
    </row>
    <row r="33" spans="1:1">
      <c r="A33" s="86">
        <f>CORREL(B20:L20,B21:L21)</f>
        <v>0.74290654376562382</v>
      </c>
    </row>
    <row r="34" spans="1:1">
      <c r="A34" s="35" t="s">
        <v>264</v>
      </c>
    </row>
    <row r="35" spans="1:1">
      <c r="A35" s="86">
        <f>CORREL(L20:V20,L21:V21)</f>
        <v>0.97169570629440183</v>
      </c>
    </row>
    <row r="49" spans="2:22">
      <c r="B49" s="35">
        <f t="shared" ref="B49:U49" si="2">B9</f>
        <v>1990</v>
      </c>
      <c r="C49" s="35">
        <f t="shared" si="2"/>
        <v>1991</v>
      </c>
      <c r="D49" s="35">
        <f t="shared" si="2"/>
        <v>1992</v>
      </c>
      <c r="E49" s="35">
        <f t="shared" si="2"/>
        <v>1993</v>
      </c>
      <c r="F49" s="35">
        <f t="shared" si="2"/>
        <v>1994</v>
      </c>
      <c r="G49" s="35">
        <f t="shared" si="2"/>
        <v>1995</v>
      </c>
      <c r="H49" s="35">
        <f t="shared" si="2"/>
        <v>1996</v>
      </c>
      <c r="I49" s="35">
        <f t="shared" si="2"/>
        <v>1997</v>
      </c>
      <c r="J49" s="35">
        <f t="shared" si="2"/>
        <v>1998</v>
      </c>
      <c r="K49" s="35">
        <f t="shared" si="2"/>
        <v>1999</v>
      </c>
      <c r="L49" s="35">
        <f t="shared" si="2"/>
        <v>2000</v>
      </c>
      <c r="M49" s="35">
        <f t="shared" si="2"/>
        <v>2001</v>
      </c>
      <c r="N49" s="35">
        <f t="shared" si="2"/>
        <v>2002</v>
      </c>
      <c r="O49" s="35">
        <f t="shared" si="2"/>
        <v>2003</v>
      </c>
      <c r="P49" s="35">
        <f t="shared" si="2"/>
        <v>2004</v>
      </c>
      <c r="Q49" s="35">
        <f t="shared" si="2"/>
        <v>2005</v>
      </c>
      <c r="R49" s="35">
        <f t="shared" si="2"/>
        <v>2006</v>
      </c>
      <c r="S49" s="35">
        <f t="shared" si="2"/>
        <v>2007</v>
      </c>
      <c r="T49" s="35">
        <f t="shared" si="2"/>
        <v>2008</v>
      </c>
      <c r="U49" s="35">
        <f t="shared" si="2"/>
        <v>2009</v>
      </c>
      <c r="V49" s="35">
        <f>V9</f>
        <v>2010</v>
      </c>
    </row>
    <row r="50" spans="2:22">
      <c r="B50" s="102">
        <f>B16-B15</f>
        <v>-50311.213892136991</v>
      </c>
      <c r="C50" s="102">
        <f t="shared" ref="C50:V50" si="3">C16-C15</f>
        <v>-34841.274546828994</v>
      </c>
      <c r="D50" s="102">
        <f t="shared" si="3"/>
        <v>-15196.923538897972</v>
      </c>
      <c r="E50" s="102">
        <f t="shared" si="3"/>
        <v>-8354.2465873379842</v>
      </c>
      <c r="F50" s="102">
        <f t="shared" si="3"/>
        <v>5538.5904763090075</v>
      </c>
      <c r="G50" s="102">
        <f t="shared" si="3"/>
        <v>-14820.802830213972</v>
      </c>
      <c r="H50" s="102">
        <f t="shared" si="3"/>
        <v>-16389.39844805497</v>
      </c>
      <c r="I50" s="102">
        <f t="shared" si="3"/>
        <v>7931.7024847879657</v>
      </c>
      <c r="J50" s="102">
        <f t="shared" si="3"/>
        <v>12634.433856095013</v>
      </c>
      <c r="K50" s="102">
        <f t="shared" si="3"/>
        <v>-22451.509823915025</v>
      </c>
      <c r="L50" s="102">
        <f t="shared" si="3"/>
        <v>-16430.120978638006</v>
      </c>
      <c r="M50" s="102">
        <f t="shared" si="3"/>
        <v>-18202.376270189008</v>
      </c>
      <c r="N50" s="102">
        <f t="shared" si="3"/>
        <v>-55502.480147521012</v>
      </c>
      <c r="O50" s="102">
        <f t="shared" si="3"/>
        <v>-68687.314463243005</v>
      </c>
      <c r="P50" s="102">
        <f t="shared" si="3"/>
        <v>-69679.283017689013</v>
      </c>
      <c r="Q50" s="102">
        <f t="shared" si="3"/>
        <v>-57293.091053194948</v>
      </c>
      <c r="R50" s="102">
        <f t="shared" si="3"/>
        <v>-15704.268523642095</v>
      </c>
      <c r="S50" s="102">
        <f t="shared" si="3"/>
        <v>33222.904115674086</v>
      </c>
      <c r="T50" s="102">
        <f t="shared" si="3"/>
        <v>81566.74917623098</v>
      </c>
      <c r="U50" s="102">
        <f t="shared" si="3"/>
        <v>31147.856444208999</v>
      </c>
      <c r="V50" s="102">
        <f t="shared" si="3"/>
        <v>113889.81791470805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2:L61"/>
  <sheetViews>
    <sheetView workbookViewId="0">
      <selection activeCell="K15" sqref="K15:L25"/>
    </sheetView>
  </sheetViews>
  <sheetFormatPr defaultRowHeight="15"/>
  <cols>
    <col min="2" max="2" width="14.140625" bestFit="1" customWidth="1"/>
    <col min="3" max="4" width="9.28515625" bestFit="1" customWidth="1"/>
    <col min="6" max="6" width="9.140625" style="61"/>
    <col min="7" max="7" width="13.28515625" style="111" bestFit="1" customWidth="1"/>
    <col min="8" max="8" width="9.140625" style="111"/>
  </cols>
  <sheetData>
    <row r="2" spans="1:12" ht="15.75">
      <c r="B2" s="61" t="s">
        <v>271</v>
      </c>
      <c r="G2" s="111" t="s">
        <v>272</v>
      </c>
      <c r="J2" s="139" t="s">
        <v>271</v>
      </c>
    </row>
    <row r="3" spans="1:12" ht="15.75">
      <c r="A3">
        <v>1950</v>
      </c>
      <c r="B3" s="142">
        <f>'[3]1.1.1.1'!B28</f>
        <v>267537.55875406082</v>
      </c>
      <c r="C3" s="138"/>
      <c r="D3" s="138"/>
      <c r="F3" s="61">
        <v>1950</v>
      </c>
      <c r="G3" s="142">
        <f t="array" ref="G3:G61">TRANSPOSE('[3]1.1.1.1'!B28:BH28)</f>
        <v>267537.55875406082</v>
      </c>
      <c r="J3" s="139" t="s">
        <v>327</v>
      </c>
    </row>
    <row r="4" spans="1:12">
      <c r="A4">
        <v>1960</v>
      </c>
      <c r="B4" s="142">
        <f>'[3]1.1.1.1'!L28</f>
        <v>438997.81527776911</v>
      </c>
      <c r="C4" s="142">
        <f>B4/B3</f>
        <v>1.6408829374171217</v>
      </c>
      <c r="D4" s="142"/>
      <c r="F4" s="61">
        <v>1951</v>
      </c>
      <c r="G4" s="142">
        <v>283417.69162524422</v>
      </c>
      <c r="H4" s="141">
        <f>G4/G3-1</f>
        <v>5.9356648633329012E-2</v>
      </c>
      <c r="J4" s="140" t="s">
        <v>328</v>
      </c>
    </row>
    <row r="5" spans="1:12">
      <c r="A5">
        <v>1970</v>
      </c>
      <c r="B5" s="142">
        <f>'[3]1.1.1.1'!V28</f>
        <v>748255.8784452111</v>
      </c>
      <c r="C5" s="142">
        <f t="shared" ref="C5:C7" si="0">B5/B4</f>
        <v>1.7044637863898335</v>
      </c>
      <c r="D5" s="142"/>
      <c r="F5" s="61">
        <v>1952</v>
      </c>
      <c r="G5" s="142">
        <v>290765.59715923673</v>
      </c>
      <c r="H5" s="141">
        <f t="shared" ref="H5:H61" si="1">G5/G4-1</f>
        <v>2.5926065136782084E-2</v>
      </c>
    </row>
    <row r="6" spans="1:12">
      <c r="A6">
        <v>1980</v>
      </c>
      <c r="B6" s="142">
        <f>'[3]1.1.1.1'!AF28</f>
        <v>1322913.0746980463</v>
      </c>
      <c r="C6" s="142">
        <f t="shared" si="0"/>
        <v>1.7679955651626904</v>
      </c>
      <c r="D6" s="142"/>
      <c r="F6" s="61">
        <v>1953</v>
      </c>
      <c r="G6" s="142">
        <v>301261.9191234138</v>
      </c>
      <c r="H6" s="141">
        <f t="shared" si="1"/>
        <v>3.6098912893153479E-2</v>
      </c>
    </row>
    <row r="7" spans="1:12">
      <c r="A7">
        <v>1990</v>
      </c>
      <c r="B7" s="142">
        <f>'[3]1.1.1.1'!AP28</f>
        <v>1525130.8200066388</v>
      </c>
      <c r="C7" s="142">
        <f t="shared" si="0"/>
        <v>1.1528579233028962</v>
      </c>
      <c r="D7" s="142"/>
      <c r="F7" s="61">
        <v>1954</v>
      </c>
      <c r="G7" s="142">
        <v>323444.66608073155</v>
      </c>
      <c r="H7" s="141">
        <f t="shared" si="1"/>
        <v>7.3632761226056109E-2</v>
      </c>
    </row>
    <row r="8" spans="1:12">
      <c r="A8">
        <v>2000</v>
      </c>
      <c r="B8" s="142">
        <f>'[3]1.1.1.1'!AZ28</f>
        <v>2084748.8630494366</v>
      </c>
      <c r="C8" s="142">
        <f>B8/B7</f>
        <v>1.3669311744945014</v>
      </c>
      <c r="D8" s="142">
        <f>C8^(1/10)</f>
        <v>1.0317504449033621</v>
      </c>
      <c r="F8" s="61">
        <v>1955</v>
      </c>
      <c r="G8" s="142">
        <v>343750.11496567528</v>
      </c>
      <c r="H8" s="141">
        <f t="shared" si="1"/>
        <v>6.2778740892500906E-2</v>
      </c>
    </row>
    <row r="9" spans="1:12">
      <c r="A9">
        <v>2008</v>
      </c>
      <c r="B9" s="142">
        <f>'[3]1.1.1.1'!BH28</f>
        <v>2763622.3315095115</v>
      </c>
      <c r="C9" s="142">
        <f>B9/B8</f>
        <v>1.3256380087273738</v>
      </c>
      <c r="D9" s="142">
        <f>C9^(1/8)</f>
        <v>1.0358649026078304</v>
      </c>
      <c r="F9" s="61">
        <v>1956</v>
      </c>
      <c r="G9" s="142">
        <v>358883.65889653569</v>
      </c>
      <c r="H9" s="141">
        <f t="shared" si="1"/>
        <v>4.4024840347679728E-2</v>
      </c>
      <c r="J9" t="s">
        <v>330</v>
      </c>
      <c r="K9" s="143">
        <f>B6/B3</f>
        <v>4.944775159267115</v>
      </c>
      <c r="L9" s="2">
        <f>K9^(1/30)-1</f>
        <v>5.4722518321994817E-2</v>
      </c>
    </row>
    <row r="10" spans="1:12">
      <c r="B10" s="143">
        <f>B9/B3</f>
        <v>10.329848057147093</v>
      </c>
      <c r="F10" s="61">
        <v>1957</v>
      </c>
      <c r="G10" s="142">
        <v>383273.76587629813</v>
      </c>
      <c r="H10" s="141">
        <f t="shared" si="1"/>
        <v>6.7961040786184146E-2</v>
      </c>
      <c r="J10" t="s">
        <v>329</v>
      </c>
      <c r="K10" s="143">
        <f>B9/B6</f>
        <v>2.08904302509846</v>
      </c>
      <c r="L10" s="2">
        <f>K10^(1/28)-1</f>
        <v>2.6660119689279727E-2</v>
      </c>
    </row>
    <row r="11" spans="1:12">
      <c r="F11" s="61">
        <v>1958</v>
      </c>
      <c r="G11" s="142">
        <v>402693.94205612282</v>
      </c>
      <c r="H11" s="141">
        <f t="shared" si="1"/>
        <v>5.0669202822748227E-2</v>
      </c>
      <c r="K11" s="3">
        <f>K9*K10</f>
        <v>10.329848057147093</v>
      </c>
    </row>
    <row r="12" spans="1:12">
      <c r="F12" s="61">
        <v>1959</v>
      </c>
      <c r="G12" s="142">
        <v>407708.15644420264</v>
      </c>
      <c r="H12" s="141">
        <f t="shared" si="1"/>
        <v>1.2451675737850998E-2</v>
      </c>
    </row>
    <row r="13" spans="1:12">
      <c r="A13" t="s">
        <v>273</v>
      </c>
      <c r="B13">
        <f>G11/G6</f>
        <v>1.3366904892189735</v>
      </c>
      <c r="C13">
        <f t="shared" ref="C13:C20" si="2">B13^(1/5)</f>
        <v>1.0597567015827893</v>
      </c>
      <c r="D13">
        <f>C13-1</f>
        <v>5.975670158278934E-2</v>
      </c>
      <c r="F13" s="61">
        <v>1960</v>
      </c>
      <c r="G13" s="142">
        <v>438997.81527776911</v>
      </c>
      <c r="H13" s="141">
        <f t="shared" si="1"/>
        <v>7.674523636332653E-2</v>
      </c>
    </row>
    <row r="14" spans="1:12">
      <c r="A14" t="s">
        <v>274</v>
      </c>
      <c r="B14">
        <f>G16/G11</f>
        <v>1.2432249793828254</v>
      </c>
      <c r="C14">
        <f t="shared" si="2"/>
        <v>1.0445036104600611</v>
      </c>
      <c r="D14">
        <f t="shared" ref="D14:D23" si="3">C14-1</f>
        <v>4.4503610460061127E-2</v>
      </c>
      <c r="F14" s="61">
        <v>1961</v>
      </c>
      <c r="G14" s="142">
        <v>468851.75875331357</v>
      </c>
      <c r="H14" s="141">
        <f t="shared" si="1"/>
        <v>6.8004765483069329E-2</v>
      </c>
    </row>
    <row r="15" spans="1:12">
      <c r="A15" t="s">
        <v>275</v>
      </c>
      <c r="B15">
        <f>G21/G16</f>
        <v>1.3253960839491101</v>
      </c>
      <c r="C15">
        <f t="shared" si="2"/>
        <v>1.0579597288151186</v>
      </c>
      <c r="D15">
        <f t="shared" si="3"/>
        <v>5.7959728815118572E-2</v>
      </c>
      <c r="F15" s="61">
        <v>1962</v>
      </c>
      <c r="G15" s="142">
        <v>485948.74278405576</v>
      </c>
      <c r="H15" s="141">
        <f t="shared" si="1"/>
        <v>3.6465649774255704E-2</v>
      </c>
      <c r="K15" s="61" t="str">
        <f>A13</f>
        <v>1954-1958</v>
      </c>
      <c r="L15" s="144">
        <f>D13</f>
        <v>5.975670158278934E-2</v>
      </c>
    </row>
    <row r="16" spans="1:12">
      <c r="A16" t="s">
        <v>276</v>
      </c>
      <c r="B16">
        <f>G26/G21</f>
        <v>1.3818518729822225</v>
      </c>
      <c r="C16">
        <f t="shared" si="2"/>
        <v>1.0668228233401842</v>
      </c>
      <c r="D16">
        <f t="shared" si="3"/>
        <v>6.682282334018419E-2</v>
      </c>
      <c r="F16" s="61">
        <v>1963</v>
      </c>
      <c r="G16" s="142">
        <v>500639.16781031195</v>
      </c>
      <c r="H16" s="141">
        <f t="shared" si="1"/>
        <v>3.0230400313607353E-2</v>
      </c>
      <c r="K16" s="61" t="str">
        <f t="shared" ref="K16:K25" si="4">A14</f>
        <v>1959-1963</v>
      </c>
      <c r="L16" s="144">
        <f t="shared" ref="L16:L25" si="5">D14</f>
        <v>4.4503610460061127E-2</v>
      </c>
    </row>
    <row r="17" spans="1:12">
      <c r="A17" t="s">
        <v>277</v>
      </c>
      <c r="B17">
        <f>G31/G26</f>
        <v>1.2717540874846294</v>
      </c>
      <c r="C17">
        <f t="shared" si="2"/>
        <v>1.0492539877075449</v>
      </c>
      <c r="D17">
        <f t="shared" si="3"/>
        <v>4.9253987707544855E-2</v>
      </c>
      <c r="F17" s="61">
        <v>1964</v>
      </c>
      <c r="G17" s="142">
        <v>540294.14741717291</v>
      </c>
      <c r="H17" s="141">
        <f t="shared" si="1"/>
        <v>7.9208703906055389E-2</v>
      </c>
      <c r="K17" s="61" t="str">
        <f t="shared" si="4"/>
        <v>1964-1968</v>
      </c>
      <c r="L17" s="144">
        <f t="shared" si="5"/>
        <v>5.7959728815118572E-2</v>
      </c>
    </row>
    <row r="18" spans="1:12">
      <c r="A18" t="s">
        <v>278</v>
      </c>
      <c r="B18">
        <f>G36/G31</f>
        <v>1.1045971445102616</v>
      </c>
      <c r="C18">
        <f t="shared" si="2"/>
        <v>1.0200953860696818</v>
      </c>
      <c r="D18">
        <f t="shared" si="3"/>
        <v>2.0095386069681753E-2</v>
      </c>
      <c r="F18" s="61">
        <v>1965</v>
      </c>
      <c r="G18" s="142">
        <v>569959.88158981514</v>
      </c>
      <c r="H18" s="141">
        <f t="shared" si="1"/>
        <v>5.4906636161906608E-2</v>
      </c>
      <c r="K18" s="61" t="str">
        <f t="shared" si="4"/>
        <v>1969-1973</v>
      </c>
      <c r="L18" s="144">
        <f t="shared" si="5"/>
        <v>6.682282334018419E-2</v>
      </c>
    </row>
    <row r="19" spans="1:12">
      <c r="A19" t="s">
        <v>279</v>
      </c>
      <c r="B19">
        <f>G41/G36</f>
        <v>1.1696557707468407</v>
      </c>
      <c r="C19">
        <f t="shared" si="2"/>
        <v>1.0318382275241009</v>
      </c>
      <c r="D19">
        <f t="shared" si="3"/>
        <v>3.1838227524100926E-2</v>
      </c>
      <c r="F19" s="61">
        <v>1966</v>
      </c>
      <c r="G19" s="142">
        <v>594645.29653563967</v>
      </c>
      <c r="H19" s="141">
        <f t="shared" si="1"/>
        <v>4.3310793870207753E-2</v>
      </c>
      <c r="K19" s="61" t="str">
        <f t="shared" si="4"/>
        <v>1974-1978</v>
      </c>
      <c r="L19" s="144">
        <f t="shared" si="5"/>
        <v>4.9253987707544855E-2</v>
      </c>
    </row>
    <row r="20" spans="1:12">
      <c r="A20" t="s">
        <v>280</v>
      </c>
      <c r="B20">
        <f>G46/G41</f>
        <v>1.1245604831448173</v>
      </c>
      <c r="C20">
        <f t="shared" si="2"/>
        <v>1.0237562442277175</v>
      </c>
      <c r="D20">
        <f t="shared" si="3"/>
        <v>2.3756244227717493E-2</v>
      </c>
      <c r="F20" s="61">
        <v>1967</v>
      </c>
      <c r="G20" s="142">
        <v>620690.30624275282</v>
      </c>
      <c r="H20" s="141">
        <f t="shared" si="1"/>
        <v>4.3799236046849321E-2</v>
      </c>
      <c r="K20" s="61" t="str">
        <f t="shared" si="4"/>
        <v>1979-1983</v>
      </c>
      <c r="L20" s="144">
        <f t="shared" si="5"/>
        <v>2.0095386069681753E-2</v>
      </c>
    </row>
    <row r="21" spans="1:12">
      <c r="A21" t="s">
        <v>281</v>
      </c>
      <c r="B21">
        <f>G51/G46</f>
        <v>1.1793967162566148</v>
      </c>
      <c r="C21">
        <f>B21^(1/5)</f>
        <v>1.0335511697758084</v>
      </c>
      <c r="D21">
        <f t="shared" si="3"/>
        <v>3.3551169775808409E-2</v>
      </c>
      <c r="F21" s="61">
        <v>1968</v>
      </c>
      <c r="G21" s="142">
        <v>663545.1924873289</v>
      </c>
      <c r="H21" s="141">
        <f t="shared" si="1"/>
        <v>6.9043910970659539E-2</v>
      </c>
      <c r="K21" s="61" t="str">
        <f t="shared" si="4"/>
        <v>1984-1988</v>
      </c>
      <c r="L21" s="144">
        <f t="shared" si="5"/>
        <v>3.1838227524100926E-2</v>
      </c>
    </row>
    <row r="22" spans="1:12">
      <c r="A22" t="s">
        <v>282</v>
      </c>
      <c r="B22">
        <f>G56/G51</f>
        <v>1.0650740251783457</v>
      </c>
      <c r="C22">
        <f>B22^(1/5)</f>
        <v>1.0126886876320231</v>
      </c>
      <c r="D22">
        <f t="shared" si="3"/>
        <v>1.2688687632023132E-2</v>
      </c>
      <c r="F22" s="61">
        <v>1969</v>
      </c>
      <c r="G22" s="142">
        <v>711699.65442198759</v>
      </c>
      <c r="H22" s="141">
        <f t="shared" si="1"/>
        <v>7.2571487940632284E-2</v>
      </c>
      <c r="K22" s="61" t="str">
        <f t="shared" si="4"/>
        <v>1989-1993</v>
      </c>
      <c r="L22" s="144">
        <f t="shared" si="5"/>
        <v>2.3756244227717493E-2</v>
      </c>
    </row>
    <row r="23" spans="1:12">
      <c r="A23" t="s">
        <v>283</v>
      </c>
      <c r="B23">
        <f>G61/G56</f>
        <v>1.2985510946407566</v>
      </c>
      <c r="C23">
        <f>B23^(1/5)</f>
        <v>1.0536389297819237</v>
      </c>
      <c r="D23">
        <f t="shared" si="3"/>
        <v>5.363892978192375E-2</v>
      </c>
      <c r="F23" s="61">
        <v>1970</v>
      </c>
      <c r="G23" s="142">
        <v>748255.8784452111</v>
      </c>
      <c r="H23" s="141">
        <f t="shared" si="1"/>
        <v>5.1364678619821635E-2</v>
      </c>
      <c r="K23" s="61" t="str">
        <f t="shared" si="4"/>
        <v>1994-1998</v>
      </c>
      <c r="L23" s="144">
        <f t="shared" si="5"/>
        <v>3.3551169775808409E-2</v>
      </c>
    </row>
    <row r="24" spans="1:12">
      <c r="B24">
        <f>PRODUCT(B13:B23)</f>
        <v>9.1734871089942693</v>
      </c>
      <c r="F24" s="61">
        <v>1971</v>
      </c>
      <c r="G24" s="142">
        <v>793600.85640344711</v>
      </c>
      <c r="H24" s="141">
        <f t="shared" si="1"/>
        <v>6.0600897720252567E-2</v>
      </c>
      <c r="K24" s="61" t="str">
        <f t="shared" si="4"/>
        <v>1999-2003</v>
      </c>
      <c r="L24" s="144">
        <f t="shared" si="5"/>
        <v>1.2688687632023132E-2</v>
      </c>
    </row>
    <row r="25" spans="1:12">
      <c r="F25" s="61">
        <v>1972</v>
      </c>
      <c r="G25" s="142">
        <v>847831.0005991176</v>
      </c>
      <c r="H25" s="141">
        <f t="shared" si="1"/>
        <v>6.8334281343191083E-2</v>
      </c>
      <c r="K25" s="61" t="str">
        <f t="shared" si="4"/>
        <v>2004-2008</v>
      </c>
      <c r="L25" s="144">
        <f t="shared" si="5"/>
        <v>5.363892978192375E-2</v>
      </c>
    </row>
    <row r="26" spans="1:12">
      <c r="B26">
        <f>G61/G6</f>
        <v>9.1734871089942729</v>
      </c>
      <c r="F26" s="61">
        <v>1973</v>
      </c>
      <c r="G26" s="142">
        <v>916921.16704696475</v>
      </c>
      <c r="H26" s="141">
        <f t="shared" si="1"/>
        <v>8.149049326932456E-2</v>
      </c>
    </row>
    <row r="27" spans="1:12">
      <c r="F27" s="61">
        <v>1974</v>
      </c>
      <c r="G27" s="142">
        <v>976078.29374138778</v>
      </c>
      <c r="H27" s="141">
        <f t="shared" si="1"/>
        <v>6.4517134973494317E-2</v>
      </c>
    </row>
    <row r="28" spans="1:12">
      <c r="F28" s="61">
        <v>1975</v>
      </c>
      <c r="G28" s="142">
        <v>1010232.3687228078</v>
      </c>
      <c r="H28" s="141">
        <f t="shared" si="1"/>
        <v>3.4991122331493152E-2</v>
      </c>
    </row>
    <row r="29" spans="1:12">
      <c r="F29" s="61">
        <v>1976</v>
      </c>
      <c r="G29" s="142">
        <v>1066985.37498215</v>
      </c>
      <c r="H29" s="141">
        <f t="shared" si="1"/>
        <v>5.6178170504566749E-2</v>
      </c>
    </row>
    <row r="30" spans="1:12">
      <c r="F30" s="61">
        <v>1977</v>
      </c>
      <c r="G30" s="142">
        <v>1119349.0118489044</v>
      </c>
      <c r="H30" s="141">
        <f t="shared" si="1"/>
        <v>4.9076246117834899E-2</v>
      </c>
    </row>
    <row r="31" spans="1:12">
      <c r="F31" s="61">
        <v>1978</v>
      </c>
      <c r="G31" s="142">
        <v>1166098.242093154</v>
      </c>
      <c r="H31" s="141">
        <f t="shared" si="1"/>
        <v>4.1764659413091154E-2</v>
      </c>
    </row>
    <row r="32" spans="1:12">
      <c r="F32" s="61">
        <v>1979</v>
      </c>
      <c r="G32" s="142">
        <v>1243933.9050636403</v>
      </c>
      <c r="H32" s="141">
        <f t="shared" si="1"/>
        <v>6.6748803969355786E-2</v>
      </c>
    </row>
    <row r="33" spans="6:8">
      <c r="F33" s="61">
        <v>1980</v>
      </c>
      <c r="G33" s="142">
        <v>1322913.0746980463</v>
      </c>
      <c r="H33" s="141">
        <f t="shared" si="1"/>
        <v>6.3491451847166536E-2</v>
      </c>
    </row>
    <row r="34" spans="6:8">
      <c r="F34" s="61">
        <v>1981</v>
      </c>
      <c r="G34" s="142">
        <v>1332188.4816012308</v>
      </c>
      <c r="H34" s="141">
        <f t="shared" si="1"/>
        <v>7.0113502395474647E-3</v>
      </c>
    </row>
    <row r="35" spans="6:8">
      <c r="F35" s="61">
        <v>1982</v>
      </c>
      <c r="G35" s="142">
        <v>1320797.1030598155</v>
      </c>
      <c r="H35" s="141">
        <f t="shared" si="1"/>
        <v>-8.5508760199783929E-3</v>
      </c>
    </row>
    <row r="36" spans="6:8">
      <c r="F36" s="61">
        <v>1983</v>
      </c>
      <c r="G36" s="142">
        <v>1288068.7884345336</v>
      </c>
      <c r="H36" s="141">
        <f t="shared" si="1"/>
        <v>-2.4779214422459006E-2</v>
      </c>
    </row>
    <row r="37" spans="6:8">
      <c r="F37" s="61">
        <v>1984</v>
      </c>
      <c r="G37" s="142">
        <v>1333638.4779785126</v>
      </c>
      <c r="H37" s="141">
        <f t="shared" si="1"/>
        <v>3.5378304290225593E-2</v>
      </c>
    </row>
    <row r="38" spans="6:8">
      <c r="F38" s="61">
        <v>1985</v>
      </c>
      <c r="G38" s="142">
        <v>1403054.2685041677</v>
      </c>
      <c r="H38" s="141">
        <f t="shared" si="1"/>
        <v>5.2049930825986079E-2</v>
      </c>
    </row>
    <row r="39" spans="6:8">
      <c r="F39" s="61">
        <v>1986</v>
      </c>
      <c r="G39" s="142">
        <v>1452055.1733868439</v>
      </c>
      <c r="H39" s="141">
        <f t="shared" si="1"/>
        <v>3.4924454443887809E-2</v>
      </c>
    </row>
    <row r="40" spans="6:8">
      <c r="F40" s="61">
        <v>1987</v>
      </c>
      <c r="G40" s="142">
        <v>1496405.4540113332</v>
      </c>
      <c r="H40" s="141">
        <f t="shared" si="1"/>
        <v>3.0543109819336056E-2</v>
      </c>
    </row>
    <row r="41" spans="6:8">
      <c r="F41" s="61">
        <v>1988</v>
      </c>
      <c r="G41" s="142">
        <v>1506597.0915113438</v>
      </c>
      <c r="H41" s="141">
        <f t="shared" si="1"/>
        <v>6.8107460265467434E-3</v>
      </c>
    </row>
    <row r="42" spans="6:8">
      <c r="F42" s="61">
        <v>1989</v>
      </c>
      <c r="G42" s="142">
        <v>1521346.0511434565</v>
      </c>
      <c r="H42" s="141">
        <f t="shared" si="1"/>
        <v>9.7895845645881163E-3</v>
      </c>
    </row>
    <row r="43" spans="6:8">
      <c r="F43" s="61">
        <v>1990</v>
      </c>
      <c r="G43" s="142">
        <v>1525130.8200066388</v>
      </c>
      <c r="H43" s="141">
        <f t="shared" si="1"/>
        <v>2.487776440039724E-3</v>
      </c>
    </row>
    <row r="44" spans="6:8">
      <c r="F44" s="61">
        <v>1991</v>
      </c>
      <c r="G44" s="142">
        <v>1584610.4825833282</v>
      </c>
      <c r="H44" s="141">
        <f t="shared" si="1"/>
        <v>3.8999711891226863E-2</v>
      </c>
    </row>
    <row r="45" spans="6:8">
      <c r="F45" s="61">
        <v>1992</v>
      </c>
      <c r="G45" s="142">
        <v>1636356.1360018025</v>
      </c>
      <c r="H45" s="141">
        <f t="shared" si="1"/>
        <v>3.2655125021081144E-2</v>
      </c>
    </row>
    <row r="46" spans="6:8">
      <c r="F46" s="61">
        <v>1993</v>
      </c>
      <c r="G46" s="142">
        <v>1694259.5531345734</v>
      </c>
      <c r="H46" s="141">
        <f t="shared" si="1"/>
        <v>3.5385583772887808E-2</v>
      </c>
    </row>
    <row r="47" spans="6:8">
      <c r="F47" s="61">
        <v>1994</v>
      </c>
      <c r="G47" s="142">
        <v>1775506.5845904828</v>
      </c>
      <c r="H47" s="141">
        <f t="shared" si="1"/>
        <v>4.795430033467607E-2</v>
      </c>
    </row>
    <row r="48" spans="6:8">
      <c r="F48" s="61">
        <v>1995</v>
      </c>
      <c r="G48" s="142">
        <v>1782927.1115361715</v>
      </c>
      <c r="H48" s="141">
        <f t="shared" si="1"/>
        <v>4.1793857652183686E-3</v>
      </c>
    </row>
    <row r="49" spans="6:8">
      <c r="F49" s="61">
        <v>1996</v>
      </c>
      <c r="G49" s="142">
        <v>1848261.069873444</v>
      </c>
      <c r="H49" s="141">
        <f t="shared" si="1"/>
        <v>3.6644211597063325E-2</v>
      </c>
    </row>
    <row r="50" spans="6:8">
      <c r="F50" s="61">
        <v>1997</v>
      </c>
      <c r="G50" s="142">
        <v>1949971.922280971</v>
      </c>
      <c r="H50" s="141">
        <f t="shared" si="1"/>
        <v>5.5030565792575814E-2</v>
      </c>
    </row>
    <row r="51" spans="6:8">
      <c r="F51" s="110">
        <v>1998</v>
      </c>
      <c r="G51" s="142">
        <v>1998204.1534533156</v>
      </c>
      <c r="H51" s="141">
        <f t="shared" si="1"/>
        <v>2.4734833676951284E-2</v>
      </c>
    </row>
    <row r="52" spans="6:8">
      <c r="F52" s="61">
        <v>1999</v>
      </c>
      <c r="G52" s="142">
        <v>2004315.4810773169</v>
      </c>
      <c r="H52" s="141">
        <f t="shared" si="1"/>
        <v>3.0584100295456551E-3</v>
      </c>
    </row>
    <row r="53" spans="6:8">
      <c r="F53" s="61">
        <v>2000</v>
      </c>
      <c r="G53" s="142">
        <v>2084748.8630494366</v>
      </c>
      <c r="H53" s="141">
        <f t="shared" si="1"/>
        <v>4.0130100641086131E-2</v>
      </c>
    </row>
    <row r="54" spans="6:8">
      <c r="F54" s="61">
        <v>2001</v>
      </c>
      <c r="G54" s="142">
        <v>2092130.2983574537</v>
      </c>
      <c r="H54" s="141">
        <f t="shared" si="1"/>
        <v>3.5406832155409074E-3</v>
      </c>
    </row>
    <row r="55" spans="6:8">
      <c r="F55" s="61">
        <v>2002</v>
      </c>
      <c r="G55" s="142">
        <v>2083377.0872997439</v>
      </c>
      <c r="H55" s="141">
        <f t="shared" si="1"/>
        <v>-4.1838747159208545E-3</v>
      </c>
    </row>
    <row r="56" spans="6:8">
      <c r="F56" s="110">
        <v>2003</v>
      </c>
      <c r="G56" s="142">
        <v>2128235.3408466117</v>
      </c>
      <c r="H56" s="141">
        <f t="shared" si="1"/>
        <v>2.1531509499803647E-2</v>
      </c>
    </row>
    <row r="57" spans="6:8">
      <c r="F57" s="61">
        <v>2004</v>
      </c>
      <c r="G57" s="142">
        <v>2257875.886623506</v>
      </c>
      <c r="H57" s="141">
        <f t="shared" si="1"/>
        <v>6.0914572410644796E-2</v>
      </c>
    </row>
    <row r="58" spans="6:8">
      <c r="F58" s="61">
        <v>2005</v>
      </c>
      <c r="G58" s="142">
        <v>2369585.9043664639</v>
      </c>
      <c r="H58" s="141">
        <f t="shared" si="1"/>
        <v>4.9475712285502293E-2</v>
      </c>
    </row>
    <row r="59" spans="6:8">
      <c r="F59" s="61">
        <v>2006</v>
      </c>
      <c r="G59" s="142">
        <v>2505831.4377456135</v>
      </c>
      <c r="H59" s="141">
        <f t="shared" si="1"/>
        <v>5.7497613033605788E-2</v>
      </c>
    </row>
    <row r="60" spans="6:8">
      <c r="F60" s="61">
        <v>2007</v>
      </c>
      <c r="G60" s="142">
        <v>2651675.1160338344</v>
      </c>
      <c r="H60" s="141">
        <f t="shared" si="1"/>
        <v>5.8201711452479099E-2</v>
      </c>
    </row>
    <row r="61" spans="6:8">
      <c r="F61" s="110">
        <v>2008</v>
      </c>
      <c r="G61" s="142">
        <v>2763622.3315095115</v>
      </c>
      <c r="H61" s="141">
        <f t="shared" si="1"/>
        <v>4.2217545731288109E-2</v>
      </c>
    </row>
  </sheetData>
  <pageMargins left="0.511811024" right="0.511811024" top="0.78740157499999996" bottom="0.78740157499999996" header="0.31496062000000002" footer="0.31496062000000002"/>
  <pageSetup paperSize="9" orientation="portrait" r:id="rId1"/>
  <cellWatches>
    <cellWatch r="B3"/>
  </cellWatches>
</worksheet>
</file>

<file path=xl/worksheets/sheet12.xml><?xml version="1.0" encoding="utf-8"?>
<worksheet xmlns="http://schemas.openxmlformats.org/spreadsheetml/2006/main" xmlns:r="http://schemas.openxmlformats.org/officeDocument/2006/relationships">
  <dimension ref="A1:AH43"/>
  <sheetViews>
    <sheetView workbookViewId="0">
      <selection activeCell="O1" sqref="O1"/>
    </sheetView>
  </sheetViews>
  <sheetFormatPr defaultRowHeight="15"/>
  <sheetData>
    <row r="1" spans="1:19">
      <c r="B1" s="111" t="s">
        <v>284</v>
      </c>
      <c r="C1" s="111" t="s">
        <v>285</v>
      </c>
      <c r="D1" s="111" t="s">
        <v>286</v>
      </c>
      <c r="E1" s="111" t="s">
        <v>287</v>
      </c>
      <c r="F1" s="111" t="s">
        <v>284</v>
      </c>
      <c r="G1" s="111" t="s">
        <v>285</v>
      </c>
      <c r="H1" s="111" t="s">
        <v>331</v>
      </c>
      <c r="I1" s="111" t="s">
        <v>332</v>
      </c>
      <c r="J1" s="111" t="s">
        <v>288</v>
      </c>
      <c r="K1" s="111" t="s">
        <v>333</v>
      </c>
      <c r="L1" s="111" t="s">
        <v>334</v>
      </c>
      <c r="M1" s="111"/>
      <c r="N1" s="111"/>
      <c r="O1" s="146" t="s">
        <v>339</v>
      </c>
    </row>
    <row r="2" spans="1:19">
      <c r="A2">
        <v>1980</v>
      </c>
      <c r="B2" s="3">
        <v>86.8</v>
      </c>
      <c r="C2" s="3">
        <v>88.2</v>
      </c>
      <c r="D2" s="143">
        <v>19.2</v>
      </c>
      <c r="E2" s="143">
        <v>19.8</v>
      </c>
      <c r="F2" s="143">
        <v>86.8</v>
      </c>
      <c r="G2" s="143">
        <v>88.2</v>
      </c>
      <c r="H2" s="143">
        <f>(D2*F2)^(1/2)</f>
        <v>40.823522630953832</v>
      </c>
      <c r="I2" s="143">
        <f>D2/E2</f>
        <v>0.96969696969696961</v>
      </c>
      <c r="J2" s="143">
        <f>B2/C2</f>
        <v>0.98412698412698407</v>
      </c>
      <c r="K2" s="143">
        <f>(E2*G2)^(1/2)</f>
        <v>41.789472358478037</v>
      </c>
      <c r="L2" s="143">
        <f>H2/K2</f>
        <v>0.97688533324282956</v>
      </c>
      <c r="M2" s="143"/>
      <c r="N2" s="143"/>
      <c r="O2" t="s">
        <v>335</v>
      </c>
    </row>
    <row r="3" spans="1:19">
      <c r="A3">
        <v>1981</v>
      </c>
      <c r="B3" s="3">
        <v>86.3</v>
      </c>
      <c r="C3" s="3">
        <v>91.8</v>
      </c>
      <c r="D3" s="143">
        <v>21</v>
      </c>
      <c r="E3" s="143">
        <v>20.3</v>
      </c>
      <c r="F3" s="143">
        <v>86.3</v>
      </c>
      <c r="G3" s="143">
        <v>91.8</v>
      </c>
      <c r="H3" s="143">
        <f t="shared" ref="H3:H33" si="0">(D3*F3)^(1/2)</f>
        <v>42.571116969137655</v>
      </c>
      <c r="I3" s="143">
        <f t="shared" ref="I3:I33" si="1">D3/E3</f>
        <v>1.0344827586206897</v>
      </c>
      <c r="J3" s="143">
        <f t="shared" ref="J3:J33" si="2">B3/C3</f>
        <v>0.94008714596949894</v>
      </c>
      <c r="K3" s="143">
        <f t="shared" ref="K3:K33" si="3">(E3*G3)^(1/2)</f>
        <v>43.168738689009665</v>
      </c>
      <c r="L3" s="143">
        <f t="shared" ref="L3:L33" si="4">H3/K3</f>
        <v>0.98615614590508849</v>
      </c>
      <c r="M3" s="145">
        <f>H3/H2-1</f>
        <v>4.2808513953637606E-2</v>
      </c>
      <c r="N3" s="145">
        <f>K3/K2-1</f>
        <v>3.3005114749954823E-2</v>
      </c>
      <c r="O3" t="s">
        <v>336</v>
      </c>
      <c r="Q3">
        <f t="shared" ref="Q3:Q33" si="5">I3/I2</f>
        <v>1.0668103448275863</v>
      </c>
      <c r="R3">
        <f t="shared" ref="R3:R33" si="6">J3/J2</f>
        <v>0.95524984187223283</v>
      </c>
      <c r="S3" s="2">
        <f>R3-Q3</f>
        <v>-0.11156050295535347</v>
      </c>
    </row>
    <row r="4" spans="1:19">
      <c r="A4">
        <v>1982</v>
      </c>
      <c r="B4" s="3">
        <v>78.400000000000006</v>
      </c>
      <c r="C4" s="3">
        <v>87.6</v>
      </c>
      <c r="D4" s="143">
        <v>20.6</v>
      </c>
      <c r="E4" s="143">
        <v>17.399999999999999</v>
      </c>
      <c r="F4" s="143">
        <v>78.400000000000006</v>
      </c>
      <c r="G4" s="143">
        <v>87.6</v>
      </c>
      <c r="H4" s="143">
        <f t="shared" si="0"/>
        <v>40.187560264340512</v>
      </c>
      <c r="I4" s="143">
        <f t="shared" si="1"/>
        <v>1.1839080459770117</v>
      </c>
      <c r="J4" s="143">
        <f t="shared" si="2"/>
        <v>0.89497716894977186</v>
      </c>
      <c r="K4" s="143">
        <f t="shared" si="3"/>
        <v>39.04151636399385</v>
      </c>
      <c r="L4" s="143">
        <f t="shared" si="4"/>
        <v>1.0293544925269247</v>
      </c>
      <c r="M4" s="145">
        <f t="shared" ref="M4:M33" si="7">H4/H3-1</f>
        <v>-5.598999684516448E-2</v>
      </c>
      <c r="N4" s="145">
        <f t="shared" ref="N4:N33" si="8">K4/K3-1</f>
        <v>-9.560673881969517E-2</v>
      </c>
      <c r="O4" t="s">
        <v>337</v>
      </c>
      <c r="Q4">
        <f t="shared" si="5"/>
        <v>1.1444444444444446</v>
      </c>
      <c r="R4">
        <f t="shared" si="6"/>
        <v>0.95201511135097394</v>
      </c>
      <c r="S4" s="2">
        <f t="shared" ref="S4:S33" si="9">R4-Q4</f>
        <v>-0.19242933309347066</v>
      </c>
    </row>
    <row r="5" spans="1:19">
      <c r="A5">
        <v>1983</v>
      </c>
      <c r="B5" s="3">
        <v>74.3</v>
      </c>
      <c r="C5" s="3">
        <v>89.8</v>
      </c>
      <c r="D5" s="143">
        <v>22.1</v>
      </c>
      <c r="E5" s="143">
        <v>13.1</v>
      </c>
      <c r="F5" s="143">
        <v>74.3</v>
      </c>
      <c r="G5" s="143">
        <v>89.8</v>
      </c>
      <c r="H5" s="143">
        <f t="shared" si="0"/>
        <v>40.521969349971137</v>
      </c>
      <c r="I5" s="143">
        <f t="shared" si="1"/>
        <v>1.687022900763359</v>
      </c>
      <c r="J5" s="143">
        <f t="shared" si="2"/>
        <v>0.82739420935412022</v>
      </c>
      <c r="K5" s="143">
        <f t="shared" si="3"/>
        <v>34.298396463974811</v>
      </c>
      <c r="L5" s="143">
        <f t="shared" si="4"/>
        <v>1.1814537566656573</v>
      </c>
      <c r="M5" s="145">
        <f t="shared" si="7"/>
        <v>8.3212089370690023E-3</v>
      </c>
      <c r="N5" s="145">
        <f t="shared" si="8"/>
        <v>-0.12148913110335524</v>
      </c>
      <c r="O5" t="s">
        <v>335</v>
      </c>
      <c r="Q5">
        <f t="shared" si="5"/>
        <v>1.4249610909360408</v>
      </c>
      <c r="R5">
        <f t="shared" si="6"/>
        <v>0.9244863869824097</v>
      </c>
      <c r="S5" s="2">
        <f t="shared" si="9"/>
        <v>-0.50047470395363114</v>
      </c>
    </row>
    <row r="6" spans="1:19">
      <c r="A6">
        <v>1984</v>
      </c>
      <c r="B6" s="3">
        <v>75.5</v>
      </c>
      <c r="C6" s="3">
        <v>90.5</v>
      </c>
      <c r="D6" s="143">
        <v>24.4</v>
      </c>
      <c r="E6" s="143">
        <v>14</v>
      </c>
      <c r="F6" s="143">
        <v>75.5</v>
      </c>
      <c r="G6" s="143">
        <v>90.5</v>
      </c>
      <c r="H6" s="143">
        <f t="shared" si="0"/>
        <v>42.920857400569247</v>
      </c>
      <c r="I6" s="143">
        <f t="shared" si="1"/>
        <v>1.7428571428571427</v>
      </c>
      <c r="J6" s="143">
        <f t="shared" si="2"/>
        <v>0.83425414364640882</v>
      </c>
      <c r="K6" s="143">
        <f t="shared" si="3"/>
        <v>35.594943461115371</v>
      </c>
      <c r="L6" s="143">
        <f t="shared" si="4"/>
        <v>1.205813332656557</v>
      </c>
      <c r="M6" s="145">
        <f t="shared" si="7"/>
        <v>5.9199690663598536E-2</v>
      </c>
      <c r="N6" s="145">
        <f t="shared" si="8"/>
        <v>3.7801971252573896E-2</v>
      </c>
      <c r="O6" t="s">
        <v>338</v>
      </c>
      <c r="Q6">
        <f t="shared" si="5"/>
        <v>1.0330963154492563</v>
      </c>
      <c r="R6">
        <f t="shared" si="6"/>
        <v>1.0082910107597243</v>
      </c>
      <c r="S6" s="2">
        <f t="shared" si="9"/>
        <v>-2.4805304689532015E-2</v>
      </c>
    </row>
    <row r="7" spans="1:19">
      <c r="A7">
        <v>1985</v>
      </c>
      <c r="B7" s="3">
        <v>71.599999999999994</v>
      </c>
      <c r="C7" s="3">
        <v>86.3</v>
      </c>
      <c r="D7" s="143">
        <v>24.2</v>
      </c>
      <c r="E7" s="143">
        <v>14.7</v>
      </c>
      <c r="F7" s="143">
        <v>71.599999999999994</v>
      </c>
      <c r="G7" s="143">
        <v>86.3</v>
      </c>
      <c r="H7" s="143">
        <f t="shared" si="0"/>
        <v>41.625953442533898</v>
      </c>
      <c r="I7" s="143">
        <f t="shared" si="1"/>
        <v>1.6462585034013606</v>
      </c>
      <c r="J7" s="143">
        <f t="shared" si="2"/>
        <v>0.82966396292004629</v>
      </c>
      <c r="K7" s="143">
        <f t="shared" si="3"/>
        <v>35.617551852983944</v>
      </c>
      <c r="L7" s="143">
        <f t="shared" si="4"/>
        <v>1.1686921553269694</v>
      </c>
      <c r="M7" s="145">
        <f t="shared" si="7"/>
        <v>-3.0169573406941597E-2</v>
      </c>
      <c r="N7" s="145">
        <f t="shared" si="8"/>
        <v>6.3515740355857275E-4</v>
      </c>
      <c r="O7" t="s">
        <v>337</v>
      </c>
      <c r="Q7">
        <f t="shared" si="5"/>
        <v>0.94457455113192834</v>
      </c>
      <c r="R7">
        <f t="shared" si="6"/>
        <v>0.99449786283793629</v>
      </c>
      <c r="S7" s="2">
        <f t="shared" si="9"/>
        <v>4.9923311706007945E-2</v>
      </c>
    </row>
    <row r="8" spans="1:19">
      <c r="A8">
        <v>1986</v>
      </c>
      <c r="B8" s="3">
        <v>62.1</v>
      </c>
      <c r="C8" s="3">
        <v>81.3</v>
      </c>
      <c r="D8" s="143">
        <v>24</v>
      </c>
      <c r="E8" s="143">
        <v>15.8</v>
      </c>
      <c r="F8" s="143">
        <v>62.1</v>
      </c>
      <c r="G8" s="143">
        <v>81.3</v>
      </c>
      <c r="H8" s="143">
        <f t="shared" si="0"/>
        <v>38.605699061148989</v>
      </c>
      <c r="I8" s="143">
        <f t="shared" si="1"/>
        <v>1.5189873417721518</v>
      </c>
      <c r="J8" s="143">
        <f t="shared" si="2"/>
        <v>0.76383763837638385</v>
      </c>
      <c r="K8" s="143">
        <f t="shared" si="3"/>
        <v>35.840479907501241</v>
      </c>
      <c r="L8" s="143">
        <f t="shared" si="4"/>
        <v>1.0771535191711816</v>
      </c>
      <c r="M8" s="145">
        <f t="shared" si="7"/>
        <v>-7.2557001860737658E-2</v>
      </c>
      <c r="N8" s="145">
        <f t="shared" si="8"/>
        <v>6.258938161653127E-3</v>
      </c>
      <c r="Q8">
        <f t="shared" si="5"/>
        <v>0.92269065801862105</v>
      </c>
      <c r="R8">
        <f t="shared" si="6"/>
        <v>0.92065905295924488</v>
      </c>
      <c r="S8" s="2">
        <f t="shared" si="9"/>
        <v>-2.0316050593761625E-3</v>
      </c>
    </row>
    <row r="9" spans="1:19">
      <c r="A9">
        <v>1987</v>
      </c>
      <c r="B9" s="3">
        <v>65.099999999999994</v>
      </c>
      <c r="C9" s="3">
        <v>85.8</v>
      </c>
      <c r="D9" s="143">
        <v>26</v>
      </c>
      <c r="E9" s="143">
        <v>16.7</v>
      </c>
      <c r="F9" s="143">
        <v>65.099999999999994</v>
      </c>
      <c r="G9" s="143">
        <v>85.8</v>
      </c>
      <c r="H9" s="143">
        <f t="shared" si="0"/>
        <v>41.141220205531091</v>
      </c>
      <c r="I9" s="143">
        <f t="shared" si="1"/>
        <v>1.5568862275449102</v>
      </c>
      <c r="J9" s="143">
        <f t="shared" si="2"/>
        <v>0.75874125874125875</v>
      </c>
      <c r="K9" s="143">
        <f t="shared" si="3"/>
        <v>37.85313725439412</v>
      </c>
      <c r="L9" s="143">
        <f t="shared" si="4"/>
        <v>1.0868642123118943</v>
      </c>
      <c r="M9" s="145">
        <f t="shared" si="7"/>
        <v>6.5677379403646929E-2</v>
      </c>
      <c r="N9" s="145">
        <f t="shared" si="8"/>
        <v>5.6155982065174248E-2</v>
      </c>
      <c r="Q9">
        <f t="shared" si="5"/>
        <v>1.0249500998003993</v>
      </c>
      <c r="R9">
        <f t="shared" si="6"/>
        <v>0.99332792811053672</v>
      </c>
      <c r="S9" s="2">
        <f t="shared" si="9"/>
        <v>-3.1622171689862588E-2</v>
      </c>
    </row>
    <row r="10" spans="1:19">
      <c r="A10">
        <v>1988</v>
      </c>
      <c r="B10" s="3">
        <v>69.7</v>
      </c>
      <c r="C10" s="3">
        <v>92.1</v>
      </c>
      <c r="D10" s="143">
        <v>28.3</v>
      </c>
      <c r="E10" s="143">
        <v>17.8</v>
      </c>
      <c r="F10" s="143">
        <v>69.7</v>
      </c>
      <c r="G10" s="143">
        <v>92.1</v>
      </c>
      <c r="H10" s="143">
        <f t="shared" si="0"/>
        <v>44.412948562328083</v>
      </c>
      <c r="I10" s="143">
        <f t="shared" si="1"/>
        <v>1.5898876404494382</v>
      </c>
      <c r="J10" s="143">
        <f t="shared" si="2"/>
        <v>0.75678610206297514</v>
      </c>
      <c r="K10" s="143">
        <f t="shared" si="3"/>
        <v>40.489257834640533</v>
      </c>
      <c r="L10" s="143">
        <f t="shared" si="4"/>
        <v>1.096906956005764</v>
      </c>
      <c r="M10" s="145">
        <f t="shared" si="7"/>
        <v>7.9524339347551321E-2</v>
      </c>
      <c r="N10" s="145">
        <f t="shared" si="8"/>
        <v>6.9640742391580801E-2</v>
      </c>
      <c r="Q10">
        <f t="shared" si="5"/>
        <v>1.0211970613656007</v>
      </c>
      <c r="R10">
        <f t="shared" si="6"/>
        <v>0.99742315755765387</v>
      </c>
      <c r="S10" s="2">
        <f t="shared" si="9"/>
        <v>-2.3773903807946861E-2</v>
      </c>
    </row>
    <row r="11" spans="1:19">
      <c r="A11">
        <v>1989</v>
      </c>
      <c r="B11" s="3">
        <v>73.099999999999994</v>
      </c>
      <c r="C11" s="3">
        <v>95.9</v>
      </c>
      <c r="D11" s="143">
        <v>30.1</v>
      </c>
      <c r="E11" s="143">
        <v>18.7</v>
      </c>
      <c r="F11" s="143">
        <v>73.099999999999994</v>
      </c>
      <c r="G11" s="143">
        <v>95.9</v>
      </c>
      <c r="H11" s="143">
        <f t="shared" si="0"/>
        <v>46.907462092933571</v>
      </c>
      <c r="I11" s="143">
        <f t="shared" si="1"/>
        <v>1.6096256684491981</v>
      </c>
      <c r="J11" s="143">
        <f t="shared" si="2"/>
        <v>0.76225234619395188</v>
      </c>
      <c r="K11" s="143">
        <f t="shared" si="3"/>
        <v>42.347727211740654</v>
      </c>
      <c r="L11" s="143">
        <f t="shared" si="4"/>
        <v>1.1076736623525041</v>
      </c>
      <c r="M11" s="145">
        <f t="shared" si="7"/>
        <v>5.6166357140299938E-2</v>
      </c>
      <c r="N11" s="145">
        <f t="shared" si="8"/>
        <v>4.5900307303487153E-2</v>
      </c>
      <c r="Q11">
        <f t="shared" si="5"/>
        <v>1.0124147313920751</v>
      </c>
      <c r="R11">
        <f t="shared" si="6"/>
        <v>1.0072229710826823</v>
      </c>
      <c r="S11" s="2">
        <f t="shared" si="9"/>
        <v>-5.1917603093927234E-3</v>
      </c>
    </row>
    <row r="12" spans="1:19">
      <c r="A12">
        <v>1990</v>
      </c>
      <c r="B12" s="3">
        <v>77.5</v>
      </c>
      <c r="C12" s="3">
        <v>96.6</v>
      </c>
      <c r="D12" s="143">
        <v>32.299999999999997</v>
      </c>
      <c r="E12" s="143">
        <v>22</v>
      </c>
      <c r="F12" s="143">
        <v>77.5</v>
      </c>
      <c r="G12" s="143">
        <v>96.6</v>
      </c>
      <c r="H12" s="143">
        <f t="shared" si="0"/>
        <v>50.032489444360053</v>
      </c>
      <c r="I12" s="143">
        <f t="shared" si="1"/>
        <v>1.468181818181818</v>
      </c>
      <c r="J12" s="143">
        <f t="shared" si="2"/>
        <v>0.80227743271221541</v>
      </c>
      <c r="K12" s="143">
        <f t="shared" si="3"/>
        <v>46.09989154000256</v>
      </c>
      <c r="L12" s="143">
        <f t="shared" si="4"/>
        <v>1.0853060120747797</v>
      </c>
      <c r="M12" s="145">
        <f t="shared" si="7"/>
        <v>6.6621113400574528E-2</v>
      </c>
      <c r="N12" s="145">
        <f t="shared" si="8"/>
        <v>8.8603676638911555E-2</v>
      </c>
      <c r="Q12">
        <f t="shared" si="5"/>
        <v>0.91212624584717583</v>
      </c>
      <c r="R12">
        <f t="shared" si="6"/>
        <v>1.0525089712325784</v>
      </c>
      <c r="S12" s="2">
        <f t="shared" si="9"/>
        <v>0.14038272538540253</v>
      </c>
    </row>
    <row r="13" spans="1:19">
      <c r="A13">
        <v>1991</v>
      </c>
      <c r="B13" s="3">
        <v>75.8</v>
      </c>
      <c r="C13" s="3">
        <v>93.8</v>
      </c>
      <c r="D13" s="143">
        <v>33.1</v>
      </c>
      <c r="E13" s="143">
        <v>26.5</v>
      </c>
      <c r="F13" s="143">
        <v>75.8</v>
      </c>
      <c r="G13" s="143">
        <v>93.8</v>
      </c>
      <c r="H13" s="143">
        <f t="shared" si="0"/>
        <v>50.08971950410583</v>
      </c>
      <c r="I13" s="143">
        <f t="shared" si="1"/>
        <v>1.2490566037735849</v>
      </c>
      <c r="J13" s="143">
        <f t="shared" si="2"/>
        <v>0.8081023454157783</v>
      </c>
      <c r="K13" s="143">
        <f t="shared" si="3"/>
        <v>49.856794923059383</v>
      </c>
      <c r="L13" s="143">
        <f t="shared" si="4"/>
        <v>1.0046718723376804</v>
      </c>
      <c r="M13" s="145">
        <f t="shared" si="7"/>
        <v>1.1438579287448292E-3</v>
      </c>
      <c r="N13" s="145">
        <f t="shared" si="8"/>
        <v>8.1494842125535705E-2</v>
      </c>
      <c r="Q13">
        <f t="shared" si="5"/>
        <v>0.85075062795724055</v>
      </c>
      <c r="R13">
        <f t="shared" si="6"/>
        <v>1.0072604718343765</v>
      </c>
      <c r="S13" s="2">
        <f t="shared" si="9"/>
        <v>0.15650984387713596</v>
      </c>
    </row>
    <row r="14" spans="1:19">
      <c r="A14">
        <v>1992</v>
      </c>
      <c r="B14" s="3">
        <v>74.900000000000006</v>
      </c>
      <c r="C14" s="3">
        <v>93.3</v>
      </c>
      <c r="D14" s="143">
        <v>36.1</v>
      </c>
      <c r="E14" s="143">
        <v>31.9</v>
      </c>
      <c r="F14" s="143">
        <v>74.900000000000006</v>
      </c>
      <c r="G14" s="143">
        <v>93.3</v>
      </c>
      <c r="H14" s="143">
        <f t="shared" si="0"/>
        <v>51.998942296935233</v>
      </c>
      <c r="I14" s="143">
        <f t="shared" si="1"/>
        <v>1.1316614420062696</v>
      </c>
      <c r="J14" s="143">
        <f t="shared" si="2"/>
        <v>0.80278670953912123</v>
      </c>
      <c r="K14" s="143">
        <f t="shared" si="3"/>
        <v>54.555201401882847</v>
      </c>
      <c r="L14" s="143">
        <f t="shared" si="4"/>
        <v>0.95314362261965013</v>
      </c>
      <c r="M14" s="145">
        <f t="shared" si="7"/>
        <v>3.8116060775163829E-2</v>
      </c>
      <c r="N14" s="145">
        <f t="shared" si="8"/>
        <v>9.4238036882920317E-2</v>
      </c>
      <c r="Q14">
        <f t="shared" si="5"/>
        <v>0.90601293695366003</v>
      </c>
      <c r="R14">
        <f t="shared" si="6"/>
        <v>0.99342207592044285</v>
      </c>
      <c r="S14" s="2">
        <f t="shared" si="9"/>
        <v>8.7409138966782818E-2</v>
      </c>
    </row>
    <row r="15" spans="1:19">
      <c r="A15">
        <v>1993</v>
      </c>
      <c r="B15" s="3">
        <v>73.099999999999994</v>
      </c>
      <c r="C15" s="3">
        <v>92.2</v>
      </c>
      <c r="D15" s="143">
        <v>40.5</v>
      </c>
      <c r="E15" s="143">
        <v>36.4</v>
      </c>
      <c r="F15" s="143">
        <v>73.099999999999994</v>
      </c>
      <c r="G15" s="143">
        <v>92.2</v>
      </c>
      <c r="H15" s="143">
        <f t="shared" si="0"/>
        <v>54.410936400690623</v>
      </c>
      <c r="I15" s="143">
        <f t="shared" si="1"/>
        <v>1.1126373626373627</v>
      </c>
      <c r="J15" s="143">
        <f t="shared" si="2"/>
        <v>0.7928416485900216</v>
      </c>
      <c r="K15" s="143">
        <f t="shared" si="3"/>
        <v>57.931683904405887</v>
      </c>
      <c r="L15" s="143">
        <f t="shared" si="4"/>
        <v>0.9392258731935893</v>
      </c>
      <c r="M15" s="145">
        <f t="shared" si="7"/>
        <v>4.6385445495831679E-2</v>
      </c>
      <c r="N15" s="145">
        <f t="shared" si="8"/>
        <v>6.1891119742186529E-2</v>
      </c>
      <c r="Q15">
        <f t="shared" si="5"/>
        <v>0.98318924842470556</v>
      </c>
      <c r="R15">
        <f t="shared" si="6"/>
        <v>0.98761182661480651</v>
      </c>
      <c r="S15" s="2">
        <f t="shared" si="9"/>
        <v>4.4225781901009453E-3</v>
      </c>
    </row>
    <row r="16" spans="1:19">
      <c r="A16">
        <v>1994</v>
      </c>
      <c r="B16" s="3">
        <v>76.2</v>
      </c>
      <c r="C16" s="3">
        <v>89.9</v>
      </c>
      <c r="D16" s="143">
        <v>45.1</v>
      </c>
      <c r="E16" s="143">
        <v>44.8</v>
      </c>
      <c r="F16" s="143">
        <v>76.2</v>
      </c>
      <c r="G16" s="143">
        <v>89.9</v>
      </c>
      <c r="H16" s="143">
        <f t="shared" si="0"/>
        <v>58.622691852217095</v>
      </c>
      <c r="I16" s="143">
        <f t="shared" si="1"/>
        <v>1.0066964285714286</v>
      </c>
      <c r="J16" s="143">
        <f t="shared" si="2"/>
        <v>0.84760845383759731</v>
      </c>
      <c r="K16" s="143">
        <f t="shared" si="3"/>
        <v>63.462744976876003</v>
      </c>
      <c r="L16" s="143">
        <f t="shared" si="4"/>
        <v>0.92373394616916615</v>
      </c>
      <c r="M16" s="145">
        <f t="shared" si="7"/>
        <v>7.7406413675928043E-2</v>
      </c>
      <c r="N16" s="145">
        <f t="shared" si="8"/>
        <v>9.547557915970506E-2</v>
      </c>
      <c r="Q16">
        <f t="shared" si="5"/>
        <v>0.90478395061728389</v>
      </c>
      <c r="R16">
        <f t="shared" si="6"/>
        <v>1.0690765997787481</v>
      </c>
      <c r="S16" s="2">
        <f t="shared" si="9"/>
        <v>0.16429264916146424</v>
      </c>
    </row>
    <row r="17" spans="1:34">
      <c r="A17">
        <v>1995</v>
      </c>
      <c r="B17" s="3">
        <v>82.3</v>
      </c>
      <c r="C17" s="3">
        <v>96.4</v>
      </c>
      <c r="D17" s="143">
        <v>49.7</v>
      </c>
      <c r="E17" s="143">
        <v>46.8</v>
      </c>
      <c r="F17" s="143">
        <v>82.3</v>
      </c>
      <c r="G17" s="143">
        <v>96.4</v>
      </c>
      <c r="H17" s="143">
        <f t="shared" si="0"/>
        <v>63.955531426140148</v>
      </c>
      <c r="I17" s="143">
        <f t="shared" si="1"/>
        <v>1.0619658119658122</v>
      </c>
      <c r="J17" s="143">
        <f t="shared" si="2"/>
        <v>0.85373443983402486</v>
      </c>
      <c r="K17" s="143">
        <f t="shared" si="3"/>
        <v>67.167849451951341</v>
      </c>
      <c r="L17" s="143">
        <f t="shared" si="4"/>
        <v>0.95217476736233564</v>
      </c>
      <c r="M17" s="145">
        <f t="shared" si="7"/>
        <v>9.0968862149262808E-2</v>
      </c>
      <c r="N17" s="145">
        <f t="shared" si="8"/>
        <v>5.8382354504605383E-2</v>
      </c>
      <c r="Q17">
        <f t="shared" si="5"/>
        <v>1.0549017378285672</v>
      </c>
      <c r="R17">
        <f t="shared" si="6"/>
        <v>1.0072273771795124</v>
      </c>
      <c r="S17" s="2">
        <f t="shared" si="9"/>
        <v>-4.7674360649054837E-2</v>
      </c>
    </row>
    <row r="18" spans="1:34">
      <c r="A18">
        <v>1996</v>
      </c>
      <c r="B18" s="3">
        <v>82</v>
      </c>
      <c r="C18" s="3">
        <v>94</v>
      </c>
      <c r="D18" s="143">
        <v>55.9</v>
      </c>
      <c r="E18" s="143">
        <v>53.8</v>
      </c>
      <c r="F18" s="143">
        <v>82</v>
      </c>
      <c r="G18" s="143">
        <v>94</v>
      </c>
      <c r="H18" s="143">
        <f t="shared" si="0"/>
        <v>67.703766512654227</v>
      </c>
      <c r="I18" s="143">
        <f t="shared" si="1"/>
        <v>1.0390334572490707</v>
      </c>
      <c r="J18" s="143">
        <f t="shared" si="2"/>
        <v>0.87234042553191493</v>
      </c>
      <c r="K18" s="143">
        <f t="shared" si="3"/>
        <v>71.113992997159144</v>
      </c>
      <c r="L18" s="143">
        <f t="shared" si="4"/>
        <v>0.95204563348536553</v>
      </c>
      <c r="M18" s="145">
        <f t="shared" si="7"/>
        <v>5.8606894555207845E-2</v>
      </c>
      <c r="N18" s="145">
        <f t="shared" si="8"/>
        <v>5.8750482223354217E-2</v>
      </c>
      <c r="Q18">
        <f t="shared" si="5"/>
        <v>0.97840575048805833</v>
      </c>
      <c r="R18">
        <f t="shared" si="6"/>
        <v>1.0217936454590111</v>
      </c>
      <c r="S18" s="2">
        <f t="shared" si="9"/>
        <v>4.3387894970952745E-2</v>
      </c>
    </row>
    <row r="19" spans="1:34">
      <c r="A19">
        <v>1997</v>
      </c>
      <c r="B19" s="3">
        <v>83.1</v>
      </c>
      <c r="C19" s="3">
        <v>92.8</v>
      </c>
      <c r="D19" s="143">
        <v>62.1</v>
      </c>
      <c r="E19" s="143">
        <v>65.400000000000006</v>
      </c>
      <c r="F19" s="143">
        <v>83.1</v>
      </c>
      <c r="G19" s="143">
        <v>92.8</v>
      </c>
      <c r="H19" s="143">
        <f t="shared" si="0"/>
        <v>71.836689790106561</v>
      </c>
      <c r="I19" s="143">
        <f t="shared" si="1"/>
        <v>0.94954128440366969</v>
      </c>
      <c r="J19" s="143">
        <f t="shared" si="2"/>
        <v>0.89547413793103448</v>
      </c>
      <c r="K19" s="143">
        <f t="shared" si="3"/>
        <v>77.90455699123126</v>
      </c>
      <c r="L19" s="143">
        <f t="shared" si="4"/>
        <v>0.92211152421022458</v>
      </c>
      <c r="M19" s="145">
        <f t="shared" si="7"/>
        <v>6.1044214972587385E-2</v>
      </c>
      <c r="N19" s="145">
        <f t="shared" si="8"/>
        <v>9.5488436352370032E-2</v>
      </c>
      <c r="Q19">
        <f t="shared" si="5"/>
        <v>0.91386978713626876</v>
      </c>
      <c r="R19">
        <f t="shared" si="6"/>
        <v>1.0265191337258199</v>
      </c>
      <c r="S19" s="2">
        <f t="shared" si="9"/>
        <v>0.11264934658955117</v>
      </c>
    </row>
    <row r="20" spans="1:34">
      <c r="A20">
        <v>1998</v>
      </c>
      <c r="B20" s="3">
        <v>77.5</v>
      </c>
      <c r="C20" s="3">
        <v>89.5</v>
      </c>
      <c r="D20" s="143">
        <v>66.599999999999994</v>
      </c>
      <c r="E20" s="143">
        <v>72.599999999999994</v>
      </c>
      <c r="F20" s="143">
        <v>77.5</v>
      </c>
      <c r="G20" s="143">
        <v>89.5</v>
      </c>
      <c r="H20" s="143">
        <f t="shared" si="0"/>
        <v>71.843580088968281</v>
      </c>
      <c r="I20" s="143">
        <f t="shared" si="1"/>
        <v>0.91735537190082639</v>
      </c>
      <c r="J20" s="143">
        <f t="shared" si="2"/>
        <v>0.86592178770949724</v>
      </c>
      <c r="K20" s="143">
        <f t="shared" si="3"/>
        <v>80.60831222646955</v>
      </c>
      <c r="L20" s="143">
        <f t="shared" si="4"/>
        <v>0.89126763859195191</v>
      </c>
      <c r="M20" s="145">
        <f t="shared" si="7"/>
        <v>9.5916152064612348E-5</v>
      </c>
      <c r="N20" s="145">
        <f t="shared" si="8"/>
        <v>3.4705995896268549E-2</v>
      </c>
      <c r="Q20">
        <f t="shared" si="5"/>
        <v>0.96610372499700559</v>
      </c>
      <c r="R20">
        <f t="shared" si="6"/>
        <v>0.96699809746620147</v>
      </c>
      <c r="S20" s="2">
        <f t="shared" si="9"/>
        <v>8.9437246919588098E-4</v>
      </c>
    </row>
    <row r="21" spans="1:34">
      <c r="A21">
        <v>1999</v>
      </c>
      <c r="B21" s="3">
        <v>76.8</v>
      </c>
      <c r="C21" s="3">
        <v>86.8</v>
      </c>
      <c r="D21" s="143">
        <v>70.599999999999994</v>
      </c>
      <c r="E21" s="143">
        <v>72.7</v>
      </c>
      <c r="F21" s="143">
        <v>76.8</v>
      </c>
      <c r="G21" s="143">
        <v>86.8</v>
      </c>
      <c r="H21" s="143">
        <f t="shared" si="0"/>
        <v>73.634774393624639</v>
      </c>
      <c r="I21" s="143">
        <f t="shared" si="1"/>
        <v>0.9711141678129297</v>
      </c>
      <c r="J21" s="143">
        <f t="shared" si="2"/>
        <v>0.88479262672811054</v>
      </c>
      <c r="K21" s="143">
        <f t="shared" si="3"/>
        <v>79.437774389770013</v>
      </c>
      <c r="L21" s="143">
        <f t="shared" si="4"/>
        <v>0.92694911154393211</v>
      </c>
      <c r="M21" s="145">
        <f t="shared" si="7"/>
        <v>2.4931863117598096E-2</v>
      </c>
      <c r="N21" s="145">
        <f t="shared" si="8"/>
        <v>-1.4521304371327148E-2</v>
      </c>
      <c r="Q21">
        <f t="shared" si="5"/>
        <v>1.0586019306789594</v>
      </c>
      <c r="R21">
        <f t="shared" si="6"/>
        <v>1.0217927753827858</v>
      </c>
      <c r="S21" s="2">
        <f t="shared" si="9"/>
        <v>-3.6809155296173568E-2</v>
      </c>
    </row>
    <row r="22" spans="1:34">
      <c r="A22">
        <v>2000</v>
      </c>
      <c r="B22" s="3">
        <v>82.5</v>
      </c>
      <c r="C22" s="3">
        <v>88.5</v>
      </c>
      <c r="D22" s="143">
        <v>78.400000000000006</v>
      </c>
      <c r="E22" s="143">
        <v>83</v>
      </c>
      <c r="F22" s="143">
        <v>82.5</v>
      </c>
      <c r="G22" s="143">
        <v>88.5</v>
      </c>
      <c r="H22" s="143">
        <f t="shared" si="0"/>
        <v>80.423877051532401</v>
      </c>
      <c r="I22" s="143">
        <f t="shared" si="1"/>
        <v>0.94457831325301211</v>
      </c>
      <c r="J22" s="143">
        <f t="shared" si="2"/>
        <v>0.93220338983050843</v>
      </c>
      <c r="K22" s="143">
        <f t="shared" si="3"/>
        <v>85.705892446202327</v>
      </c>
      <c r="L22" s="143">
        <f t="shared" si="4"/>
        <v>0.93837045220682513</v>
      </c>
      <c r="M22" s="145">
        <f t="shared" si="7"/>
        <v>9.2199680298002962E-2</v>
      </c>
      <c r="N22" s="145">
        <f t="shared" si="8"/>
        <v>7.8906012971575956E-2</v>
      </c>
      <c r="Q22">
        <f t="shared" si="5"/>
        <v>0.97267483531861176</v>
      </c>
      <c r="R22">
        <f t="shared" si="6"/>
        <v>1.0535840395480227</v>
      </c>
      <c r="S22" s="2">
        <f t="shared" si="9"/>
        <v>8.0909204229410947E-2</v>
      </c>
      <c r="V22" s="111" t="s">
        <v>284</v>
      </c>
      <c r="W22" s="111" t="s">
        <v>286</v>
      </c>
      <c r="X22" s="111" t="s">
        <v>285</v>
      </c>
      <c r="Y22" s="111" t="s">
        <v>287</v>
      </c>
    </row>
    <row r="23" spans="1:34">
      <c r="A23">
        <v>2001</v>
      </c>
      <c r="B23" s="3">
        <v>77.5</v>
      </c>
      <c r="C23" s="3">
        <v>86.3</v>
      </c>
      <c r="D23" s="143">
        <v>80.5</v>
      </c>
      <c r="E23" s="143">
        <v>83.8</v>
      </c>
      <c r="F23" s="143">
        <v>77.5</v>
      </c>
      <c r="G23" s="143">
        <v>86.3</v>
      </c>
      <c r="H23" s="143">
        <f t="shared" si="0"/>
        <v>78.985758209945672</v>
      </c>
      <c r="I23" s="143">
        <f t="shared" si="1"/>
        <v>0.96062052505966589</v>
      </c>
      <c r="J23" s="143">
        <f t="shared" si="2"/>
        <v>0.89803012746234068</v>
      </c>
      <c r="K23" s="143">
        <f t="shared" si="3"/>
        <v>85.040813730819863</v>
      </c>
      <c r="L23" s="143">
        <f t="shared" si="4"/>
        <v>0.92879824104176267</v>
      </c>
      <c r="M23" s="145">
        <f t="shared" si="7"/>
        <v>-1.7881739780652994E-2</v>
      </c>
      <c r="N23" s="145">
        <f t="shared" si="8"/>
        <v>-7.7600115511303747E-3</v>
      </c>
      <c r="Q23">
        <f t="shared" si="5"/>
        <v>1.0169834640300033</v>
      </c>
      <c r="R23">
        <f t="shared" si="6"/>
        <v>0.96334140945960189</v>
      </c>
      <c r="S23" s="2">
        <f t="shared" si="9"/>
        <v>-5.3642054570401387E-2</v>
      </c>
      <c r="U23" t="s">
        <v>289</v>
      </c>
      <c r="V23" s="2">
        <f>(B22/B14)^(1/8)-1</f>
        <v>1.2153814928812734E-2</v>
      </c>
      <c r="W23" s="2">
        <f>(D22/D14)^(1/8)-1</f>
        <v>0.10179578749138818</v>
      </c>
      <c r="X23" s="2">
        <f>(C22/C14)^(1/8)-1</f>
        <v>-6.5804478787008236E-3</v>
      </c>
      <c r="Y23" s="2">
        <f t="shared" ref="Y23" si="10">(E22/E14)^(1/8)-1</f>
        <v>0.12696629158822459</v>
      </c>
      <c r="AA23" t="s">
        <v>287</v>
      </c>
      <c r="AB23" t="s">
        <v>286</v>
      </c>
      <c r="AD23" t="s">
        <v>285</v>
      </c>
      <c r="AE23" t="s">
        <v>284</v>
      </c>
    </row>
    <row r="24" spans="1:34">
      <c r="A24">
        <v>2002</v>
      </c>
      <c r="B24" s="3">
        <v>77.099999999999994</v>
      </c>
      <c r="C24" s="3">
        <v>86.3</v>
      </c>
      <c r="D24" s="143">
        <v>81.099999999999994</v>
      </c>
      <c r="E24" s="143">
        <v>78.2</v>
      </c>
      <c r="F24" s="143">
        <v>77.099999999999994</v>
      </c>
      <c r="G24" s="143">
        <v>86.3</v>
      </c>
      <c r="H24" s="143">
        <f t="shared" si="0"/>
        <v>79.07471150753571</v>
      </c>
      <c r="I24" s="143">
        <f t="shared" si="1"/>
        <v>1.037084398976982</v>
      </c>
      <c r="J24" s="143">
        <f t="shared" si="2"/>
        <v>0.89339513325608344</v>
      </c>
      <c r="K24" s="143">
        <f t="shared" si="3"/>
        <v>82.150228240705459</v>
      </c>
      <c r="L24" s="143">
        <f t="shared" si="4"/>
        <v>0.96256228620377915</v>
      </c>
      <c r="M24" s="145">
        <f t="shared" si="7"/>
        <v>1.1261941343096993E-3</v>
      </c>
      <c r="N24" s="145">
        <f t="shared" si="8"/>
        <v>-3.3990567155953944E-2</v>
      </c>
      <c r="Q24">
        <f t="shared" si="5"/>
        <v>1.0795984178170321</v>
      </c>
      <c r="R24">
        <f t="shared" si="6"/>
        <v>0.99483870967741939</v>
      </c>
      <c r="S24" s="2">
        <f t="shared" si="9"/>
        <v>-8.4759708139612755E-2</v>
      </c>
      <c r="U24" t="s">
        <v>290</v>
      </c>
      <c r="V24" s="2">
        <f>(B25/B22)^(1/3)-1</f>
        <v>-5.2803583609702942E-3</v>
      </c>
      <c r="W24" s="2">
        <f>(D25/D22)^(1/3)-1</f>
        <v>2.2857889667603049E-2</v>
      </c>
      <c r="X24" s="2">
        <f>(C25/C22)^(1/3)-1</f>
        <v>2.6296139094663662E-3</v>
      </c>
      <c r="Y24" s="2">
        <f t="shared" ref="Y24" si="11">(E25/E22)^(1/3)-1</f>
        <v>-1.8409104707406199E-2</v>
      </c>
      <c r="Z24" t="s">
        <v>291</v>
      </c>
      <c r="AA24" s="2">
        <f>E24/E23-1</f>
        <v>-6.6825775656324526E-2</v>
      </c>
      <c r="AB24" s="2">
        <f>D24/D23-1</f>
        <v>7.4534161490682482E-3</v>
      </c>
      <c r="AC24" s="2">
        <f>AA24-AB24</f>
        <v>-7.4279191805392775E-2</v>
      </c>
      <c r="AD24" s="2">
        <f>C24/C23-1</f>
        <v>0</v>
      </c>
      <c r="AE24" s="2">
        <f>B24/B23-1</f>
        <v>-5.161290322580725E-3</v>
      </c>
      <c r="AF24" s="4">
        <f>AE24-AD24</f>
        <v>-5.161290322580725E-3</v>
      </c>
      <c r="AH24" s="4">
        <f>AF24-AC24</f>
        <v>6.911790148281205E-2</v>
      </c>
    </row>
    <row r="25" spans="1:34">
      <c r="A25">
        <v>2003</v>
      </c>
      <c r="B25" s="3">
        <v>81.2</v>
      </c>
      <c r="C25" s="3">
        <v>89.2</v>
      </c>
      <c r="D25" s="143">
        <v>83.9</v>
      </c>
      <c r="E25" s="143">
        <v>78.5</v>
      </c>
      <c r="F25" s="143">
        <v>81.2</v>
      </c>
      <c r="G25" s="143">
        <v>89.2</v>
      </c>
      <c r="H25" s="143">
        <f t="shared" si="0"/>
        <v>82.538960497452351</v>
      </c>
      <c r="I25" s="143">
        <f t="shared" si="1"/>
        <v>1.0687898089171974</v>
      </c>
      <c r="J25" s="143">
        <f t="shared" si="2"/>
        <v>0.91031390134529144</v>
      </c>
      <c r="K25" s="143">
        <f t="shared" si="3"/>
        <v>83.679149135253525</v>
      </c>
      <c r="L25" s="143">
        <f t="shared" si="4"/>
        <v>0.98637428021694806</v>
      </c>
      <c r="M25" s="145">
        <f t="shared" si="7"/>
        <v>4.3809821419158901E-2</v>
      </c>
      <c r="N25" s="145">
        <f t="shared" si="8"/>
        <v>1.8611279935440095E-2</v>
      </c>
      <c r="Q25">
        <f t="shared" si="5"/>
        <v>1.0305716776488885</v>
      </c>
      <c r="R25">
        <f t="shared" si="6"/>
        <v>1.0189376094176219</v>
      </c>
      <c r="S25" s="2">
        <f t="shared" si="9"/>
        <v>-1.1634068231266559E-2</v>
      </c>
      <c r="U25" t="s">
        <v>292</v>
      </c>
      <c r="V25" s="2">
        <f>(B33/B25)^(1/8)-1</f>
        <v>8.5734788923630623E-2</v>
      </c>
      <c r="W25" s="2">
        <f>(D33/D25)^(1/8)-1</f>
        <v>4.333293304197583E-2</v>
      </c>
      <c r="X25" s="2">
        <f>(C33/C25)^(1/8)-1</f>
        <v>4.5666431481759862E-2</v>
      </c>
      <c r="Y25" s="2">
        <f t="shared" ref="Y25" si="12">(E33/E25)^(1/8)-1</f>
        <v>9.033398808181059E-2</v>
      </c>
      <c r="Z25" t="s">
        <v>293</v>
      </c>
      <c r="AA25" s="2">
        <f t="shared" ref="AA25:AA33" si="13">E25/E24-1</f>
        <v>3.8363171355497716E-3</v>
      </c>
      <c r="AB25" s="2">
        <f t="shared" ref="AB25:AB33" si="14">D25/D24-1</f>
        <v>3.4525277435265345E-2</v>
      </c>
      <c r="AC25" s="2">
        <f t="shared" ref="AC25:AC33" si="15">AA25-AB25</f>
        <v>-3.0688960299715573E-2</v>
      </c>
      <c r="AD25" s="2">
        <f t="shared" ref="AD25:AD33" si="16">C25/C24-1</f>
        <v>3.3603707995365051E-2</v>
      </c>
      <c r="AE25" s="2">
        <f t="shared" ref="AE25:AE33" si="17">B25/B24-1</f>
        <v>5.3177691309987063E-2</v>
      </c>
      <c r="AF25" s="4">
        <f t="shared" ref="AF25:AF33" si="18">AE25-AD25</f>
        <v>1.9573983314622012E-2</v>
      </c>
      <c r="AH25" s="4">
        <f t="shared" ref="AH25:AH33" si="19">AF25-AC25</f>
        <v>5.0262943614337585E-2</v>
      </c>
    </row>
    <row r="26" spans="1:34">
      <c r="A26">
        <v>2004</v>
      </c>
      <c r="B26" s="3">
        <v>89.8</v>
      </c>
      <c r="C26" s="3">
        <v>94.8</v>
      </c>
      <c r="D26" s="143">
        <v>93</v>
      </c>
      <c r="E26" s="143">
        <v>89.8</v>
      </c>
      <c r="F26" s="143">
        <v>89.8</v>
      </c>
      <c r="G26" s="143">
        <v>94.8</v>
      </c>
      <c r="H26" s="143">
        <f t="shared" si="0"/>
        <v>91.385994550587455</v>
      </c>
      <c r="I26" s="143">
        <f t="shared" si="1"/>
        <v>1.0356347438752784</v>
      </c>
      <c r="J26" s="143">
        <f t="shared" si="2"/>
        <v>0.9472573839662447</v>
      </c>
      <c r="K26" s="143">
        <f t="shared" si="3"/>
        <v>92.266136800019964</v>
      </c>
      <c r="L26" s="143">
        <f t="shared" si="4"/>
        <v>0.99046083124364304</v>
      </c>
      <c r="M26" s="145">
        <f t="shared" si="7"/>
        <v>0.10718615790428054</v>
      </c>
      <c r="N26" s="145">
        <f t="shared" si="8"/>
        <v>0.10261800882902139</v>
      </c>
      <c r="Q26">
        <f t="shared" si="5"/>
        <v>0.96897887239820446</v>
      </c>
      <c r="R26">
        <f t="shared" si="6"/>
        <v>1.0405832346033133</v>
      </c>
      <c r="S26" s="2">
        <f t="shared" si="9"/>
        <v>7.1604362205108796E-2</v>
      </c>
      <c r="Z26" t="s">
        <v>294</v>
      </c>
      <c r="AA26" s="2">
        <f t="shared" si="13"/>
        <v>0.14394904458598723</v>
      </c>
      <c r="AB26" s="2">
        <f t="shared" si="14"/>
        <v>0.10846245530393328</v>
      </c>
      <c r="AC26" s="2">
        <f>AA26-AB26</f>
        <v>3.5486589282053949E-2</v>
      </c>
      <c r="AD26" s="2">
        <f t="shared" si="16"/>
        <v>6.2780269058295923E-2</v>
      </c>
      <c r="AE26" s="2">
        <f t="shared" si="17"/>
        <v>0.10591133004926112</v>
      </c>
      <c r="AF26" s="4">
        <f t="shared" si="18"/>
        <v>4.3131060990965198E-2</v>
      </c>
      <c r="AH26" s="4">
        <f t="shared" si="19"/>
        <v>7.6444717089112491E-3</v>
      </c>
    </row>
    <row r="27" spans="1:34">
      <c r="A27">
        <v>2005</v>
      </c>
      <c r="B27" s="3">
        <v>100</v>
      </c>
      <c r="C27" s="3">
        <v>100</v>
      </c>
      <c r="D27" s="143">
        <v>100</v>
      </c>
      <c r="E27" s="143">
        <v>100</v>
      </c>
      <c r="F27" s="143">
        <v>100</v>
      </c>
      <c r="G27" s="143">
        <v>100</v>
      </c>
      <c r="H27" s="143">
        <f t="shared" si="0"/>
        <v>100</v>
      </c>
      <c r="I27" s="143">
        <f t="shared" si="1"/>
        <v>1</v>
      </c>
      <c r="J27" s="143">
        <f t="shared" si="2"/>
        <v>1</v>
      </c>
      <c r="K27" s="143">
        <f t="shared" si="3"/>
        <v>100</v>
      </c>
      <c r="L27" s="143">
        <f t="shared" si="4"/>
        <v>1</v>
      </c>
      <c r="M27" s="145">
        <f t="shared" si="7"/>
        <v>9.425957983796085E-2</v>
      </c>
      <c r="N27" s="145">
        <f t="shared" si="8"/>
        <v>8.3821253042626109E-2</v>
      </c>
      <c r="Q27">
        <f t="shared" si="5"/>
        <v>0.96559139784946235</v>
      </c>
      <c r="R27">
        <f t="shared" si="6"/>
        <v>1.0556792873051226</v>
      </c>
      <c r="S27" s="2">
        <f t="shared" si="9"/>
        <v>9.0087889455660264E-2</v>
      </c>
      <c r="U27" t="s">
        <v>295</v>
      </c>
      <c r="V27" s="2">
        <f>(B28/B25)^(1/3)-1</f>
        <v>0.11115945784886661</v>
      </c>
      <c r="W27" s="2">
        <f>(D28/D25)^(1/3)-1</f>
        <v>8.2074346991244385E-2</v>
      </c>
      <c r="X27" s="2">
        <f>(C28/C25)^(1/3)-1</f>
        <v>5.3512803486096772E-2</v>
      </c>
      <c r="Y27" s="2">
        <f>(E28/E25)^(1/3)-1</f>
        <v>0.13143671987639483</v>
      </c>
      <c r="Z27" t="s">
        <v>296</v>
      </c>
      <c r="AA27" s="2">
        <f t="shared" si="13"/>
        <v>0.11358574610244987</v>
      </c>
      <c r="AB27" s="2">
        <f t="shared" si="14"/>
        <v>7.5268817204301008E-2</v>
      </c>
      <c r="AC27" s="2">
        <f t="shared" si="15"/>
        <v>3.8316928898148861E-2</v>
      </c>
      <c r="AD27" s="2">
        <f t="shared" si="16"/>
        <v>5.4852320675105481E-2</v>
      </c>
      <c r="AE27" s="2">
        <f t="shared" si="17"/>
        <v>0.11358574610244987</v>
      </c>
      <c r="AF27" s="4">
        <f t="shared" si="18"/>
        <v>5.8733425427344388E-2</v>
      </c>
      <c r="AH27" s="4">
        <f t="shared" si="19"/>
        <v>2.0416496529195527E-2</v>
      </c>
    </row>
    <row r="28" spans="1:34">
      <c r="A28">
        <v>2006</v>
      </c>
      <c r="B28" s="3">
        <v>111.4</v>
      </c>
      <c r="C28" s="3">
        <v>104.3</v>
      </c>
      <c r="D28" s="143">
        <v>106.3</v>
      </c>
      <c r="E28" s="143">
        <v>113.7</v>
      </c>
      <c r="F28" s="143">
        <v>111.4</v>
      </c>
      <c r="G28" s="143">
        <v>104.3</v>
      </c>
      <c r="H28" s="143">
        <f t="shared" si="0"/>
        <v>108.82012681484983</v>
      </c>
      <c r="I28" s="143">
        <f t="shared" si="1"/>
        <v>0.93491644678979768</v>
      </c>
      <c r="J28" s="143">
        <f t="shared" si="2"/>
        <v>1.068072866730585</v>
      </c>
      <c r="K28" s="143">
        <f t="shared" si="3"/>
        <v>108.89862258082056</v>
      </c>
      <c r="L28" s="143">
        <f t="shared" si="4"/>
        <v>0.9992791849510082</v>
      </c>
      <c r="M28" s="145">
        <f t="shared" si="7"/>
        <v>8.8201268148498269E-2</v>
      </c>
      <c r="N28" s="145">
        <f t="shared" si="8"/>
        <v>8.8986225808205477E-2</v>
      </c>
      <c r="Q28">
        <f t="shared" si="5"/>
        <v>0.93491644678979768</v>
      </c>
      <c r="R28">
        <f t="shared" si="6"/>
        <v>1.068072866730585</v>
      </c>
      <c r="S28" s="2">
        <f t="shared" si="9"/>
        <v>0.13315641994078731</v>
      </c>
      <c r="U28" t="s">
        <v>297</v>
      </c>
      <c r="V28" s="2">
        <f>(B30/B28)^(1/2)-1</f>
        <v>0.11461645350322525</v>
      </c>
      <c r="W28" s="2">
        <f>(D30/D28)^(1/2)-1</f>
        <v>1.7254712241073777E-2</v>
      </c>
      <c r="X28" s="2">
        <f>(C30/C28)^(1/2)-1</f>
        <v>8.1527984122942376E-2</v>
      </c>
      <c r="Y28" s="2">
        <f>(E30/E28)^(1/2)-1</f>
        <v>0.10448036150643514</v>
      </c>
      <c r="Z28" t="s">
        <v>298</v>
      </c>
      <c r="AA28" s="2">
        <f t="shared" si="13"/>
        <v>0.13700000000000001</v>
      </c>
      <c r="AB28" s="2">
        <f t="shared" si="14"/>
        <v>6.2999999999999945E-2</v>
      </c>
      <c r="AC28" s="2">
        <f t="shared" si="15"/>
        <v>7.4000000000000066E-2</v>
      </c>
      <c r="AD28" s="2">
        <f t="shared" si="16"/>
        <v>4.2999999999999927E-2</v>
      </c>
      <c r="AE28" s="2">
        <f t="shared" si="17"/>
        <v>0.1140000000000001</v>
      </c>
      <c r="AF28" s="4">
        <f t="shared" si="18"/>
        <v>7.1000000000000174E-2</v>
      </c>
      <c r="AH28" s="4">
        <f t="shared" si="19"/>
        <v>-2.9999999999998916E-3</v>
      </c>
    </row>
    <row r="29" spans="1:34">
      <c r="A29">
        <v>2007</v>
      </c>
      <c r="B29" s="3">
        <v>120.9</v>
      </c>
      <c r="C29" s="3">
        <v>110.5</v>
      </c>
      <c r="D29" s="143">
        <v>109.7</v>
      </c>
      <c r="E29" s="143">
        <v>127.2</v>
      </c>
      <c r="F29" s="143">
        <v>120.9</v>
      </c>
      <c r="G29" s="143">
        <v>110.5</v>
      </c>
      <c r="H29" s="143">
        <f t="shared" si="0"/>
        <v>115.16392664371948</v>
      </c>
      <c r="I29" s="143">
        <f t="shared" si="1"/>
        <v>0.86242138364779874</v>
      </c>
      <c r="J29" s="143">
        <f t="shared" si="2"/>
        <v>1.0941176470588236</v>
      </c>
      <c r="K29" s="143">
        <f t="shared" si="3"/>
        <v>118.55631573222912</v>
      </c>
      <c r="L29" s="143">
        <f t="shared" si="4"/>
        <v>0.97138584252085158</v>
      </c>
      <c r="M29" s="145">
        <f t="shared" si="7"/>
        <v>5.8296199559326078E-2</v>
      </c>
      <c r="N29" s="145">
        <f t="shared" si="8"/>
        <v>8.8685172709516813E-2</v>
      </c>
      <c r="Q29">
        <f t="shared" si="5"/>
        <v>0.92245824384529373</v>
      </c>
      <c r="R29">
        <f t="shared" si="6"/>
        <v>1.0243848347238356</v>
      </c>
      <c r="S29" s="2">
        <f t="shared" si="9"/>
        <v>0.10192659087854183</v>
      </c>
      <c r="U29" t="s">
        <v>299</v>
      </c>
      <c r="V29" s="2">
        <f>B31/B30-1</f>
        <v>-0.15534682080924855</v>
      </c>
      <c r="W29" s="2">
        <f>D31/D30-1</f>
        <v>-6.4545454545454461E-2</v>
      </c>
      <c r="X29" s="2">
        <f>C31/C30-1</f>
        <v>-8.1147540983606659E-2</v>
      </c>
      <c r="Y29" s="2">
        <f t="shared" ref="Y29" si="20">E31/E30-1</f>
        <v>-0.17808219178082185</v>
      </c>
      <c r="Z29" t="s">
        <v>300</v>
      </c>
      <c r="AA29" s="2">
        <f t="shared" si="13"/>
        <v>0.1187335092348285</v>
      </c>
      <c r="AB29" s="2">
        <f t="shared" si="14"/>
        <v>3.1984948259642598E-2</v>
      </c>
      <c r="AC29" s="2">
        <f t="shared" si="15"/>
        <v>8.6748560975185907E-2</v>
      </c>
      <c r="AD29" s="2">
        <f t="shared" si="16"/>
        <v>5.9443911792905091E-2</v>
      </c>
      <c r="AE29" s="2">
        <f t="shared" si="17"/>
        <v>8.5278276481149051E-2</v>
      </c>
      <c r="AF29" s="4">
        <f t="shared" si="18"/>
        <v>2.583436468824396E-2</v>
      </c>
      <c r="AH29" s="4">
        <f t="shared" si="19"/>
        <v>-6.0914196286941946E-2</v>
      </c>
    </row>
    <row r="30" spans="1:34">
      <c r="A30">
        <v>2008</v>
      </c>
      <c r="B30" s="3">
        <v>138.4</v>
      </c>
      <c r="C30" s="3">
        <v>122</v>
      </c>
      <c r="D30" s="143">
        <v>110</v>
      </c>
      <c r="E30" s="143">
        <v>138.69999999999999</v>
      </c>
      <c r="F30" s="143">
        <v>138.4</v>
      </c>
      <c r="G30" s="143">
        <v>122</v>
      </c>
      <c r="H30" s="143">
        <f t="shared" si="0"/>
        <v>123.38557452149745</v>
      </c>
      <c r="I30" s="143">
        <f t="shared" si="1"/>
        <v>0.79307858687815436</v>
      </c>
      <c r="J30" s="143">
        <f t="shared" si="2"/>
        <v>1.1344262295081968</v>
      </c>
      <c r="K30" s="143">
        <f t="shared" si="3"/>
        <v>130.08228165280619</v>
      </c>
      <c r="L30" s="143">
        <f t="shared" si="4"/>
        <v>0.94851945210199751</v>
      </c>
      <c r="M30" s="145">
        <f t="shared" si="7"/>
        <v>7.1390826254241313E-2</v>
      </c>
      <c r="N30" s="145">
        <f t="shared" si="8"/>
        <v>9.7219332849458384E-2</v>
      </c>
      <c r="Q30">
        <f t="shared" si="5"/>
        <v>0.91959522562352991</v>
      </c>
      <c r="R30">
        <f t="shared" si="6"/>
        <v>1.0368411775074917</v>
      </c>
      <c r="S30" s="2">
        <f t="shared" si="9"/>
        <v>0.11724595188396181</v>
      </c>
      <c r="U30" t="s">
        <v>301</v>
      </c>
      <c r="V30" s="2">
        <f>(B33/B31)^(1/2)-1</f>
        <v>0.15815256562745694</v>
      </c>
      <c r="W30" s="2">
        <f>(D33/D31)^(1/2)-1</f>
        <v>6.9953633319612019E-2</v>
      </c>
      <c r="X30" s="2">
        <f>(C33/C31)^(1/2)-1</f>
        <v>6.6478945717745042E-2</v>
      </c>
      <c r="Y30" s="2">
        <f t="shared" ref="Y30" si="21">(E33/E31)^(1/2)-1</f>
        <v>0.17279094321674737</v>
      </c>
      <c r="Z30" t="s">
        <v>302</v>
      </c>
      <c r="AA30" s="2">
        <f t="shared" si="13"/>
        <v>9.0408805031446438E-2</v>
      </c>
      <c r="AB30" s="2">
        <f t="shared" si="14"/>
        <v>2.7347310847767314E-3</v>
      </c>
      <c r="AC30" s="2">
        <f>AA30-AB30</f>
        <v>8.7674073946669706E-2</v>
      </c>
      <c r="AD30" s="2">
        <f t="shared" si="16"/>
        <v>0.10407239819004532</v>
      </c>
      <c r="AE30" s="2">
        <f t="shared" si="17"/>
        <v>0.14474772539288661</v>
      </c>
      <c r="AF30" s="4">
        <f t="shared" si="18"/>
        <v>4.0675327202841283E-2</v>
      </c>
      <c r="AH30" s="4">
        <f t="shared" si="19"/>
        <v>-4.6998746743828423E-2</v>
      </c>
    </row>
    <row r="31" spans="1:34">
      <c r="A31">
        <v>2009</v>
      </c>
      <c r="B31" s="3">
        <v>116.9</v>
      </c>
      <c r="C31" s="3">
        <v>112.1</v>
      </c>
      <c r="D31" s="143">
        <v>102.9</v>
      </c>
      <c r="E31" s="143">
        <v>114</v>
      </c>
      <c r="F31" s="143">
        <v>116.9</v>
      </c>
      <c r="G31" s="143">
        <v>112.1</v>
      </c>
      <c r="H31" s="143">
        <f t="shared" si="0"/>
        <v>109.67684349943703</v>
      </c>
      <c r="I31" s="143">
        <f t="shared" si="1"/>
        <v>0.90263157894736845</v>
      </c>
      <c r="J31" s="143">
        <f t="shared" si="2"/>
        <v>1.0428189116859947</v>
      </c>
      <c r="K31" s="143">
        <f t="shared" si="3"/>
        <v>113.04600833289072</v>
      </c>
      <c r="L31" s="143">
        <f t="shared" si="4"/>
        <v>0.97019651659408979</v>
      </c>
      <c r="M31" s="145">
        <f t="shared" si="7"/>
        <v>-0.11110481168665265</v>
      </c>
      <c r="N31" s="145">
        <f t="shared" si="8"/>
        <v>-0.13096536364103628</v>
      </c>
      <c r="Q31">
        <f t="shared" si="5"/>
        <v>1.1381363636363635</v>
      </c>
      <c r="R31">
        <f t="shared" si="6"/>
        <v>0.91924788457869466</v>
      </c>
      <c r="S31" s="2">
        <f t="shared" si="9"/>
        <v>-0.21888847905766884</v>
      </c>
      <c r="V31" s="4"/>
      <c r="Z31" t="s">
        <v>299</v>
      </c>
      <c r="AA31" s="2">
        <f t="shared" si="13"/>
        <v>-0.17808219178082185</v>
      </c>
      <c r="AB31" s="2">
        <f t="shared" si="14"/>
        <v>-6.4545454545454461E-2</v>
      </c>
      <c r="AC31" s="2">
        <f t="shared" si="15"/>
        <v>-0.11353673723536739</v>
      </c>
      <c r="AD31" s="2">
        <f t="shared" si="16"/>
        <v>-8.1147540983606659E-2</v>
      </c>
      <c r="AE31" s="2">
        <f t="shared" si="17"/>
        <v>-0.15534682080924855</v>
      </c>
      <c r="AF31" s="4">
        <f>AE31-AD31</f>
        <v>-7.4199279825641895E-2</v>
      </c>
      <c r="AH31" s="4">
        <f t="shared" si="19"/>
        <v>3.9337457409725496E-2</v>
      </c>
    </row>
    <row r="32" spans="1:34">
      <c r="A32">
        <v>2010</v>
      </c>
      <c r="B32" s="3">
        <v>134.30000000000001</v>
      </c>
      <c r="C32" s="3">
        <v>117.3</v>
      </c>
      <c r="D32" s="143">
        <v>112.7</v>
      </c>
      <c r="E32" s="143">
        <v>141.1</v>
      </c>
      <c r="F32" s="143">
        <v>134.30000000000001</v>
      </c>
      <c r="G32" s="143">
        <v>117.3</v>
      </c>
      <c r="H32" s="143">
        <f t="shared" si="0"/>
        <v>123.02686698441119</v>
      </c>
      <c r="I32" s="143">
        <f t="shared" si="1"/>
        <v>0.79872430900070879</v>
      </c>
      <c r="J32" s="143">
        <f t="shared" si="2"/>
        <v>1.1449275362318843</v>
      </c>
      <c r="K32" s="143">
        <f t="shared" si="3"/>
        <v>128.65080644908525</v>
      </c>
      <c r="L32" s="143">
        <f t="shared" si="4"/>
        <v>0.95628523738092697</v>
      </c>
      <c r="M32" s="145">
        <f t="shared" si="7"/>
        <v>0.12172144145489283</v>
      </c>
      <c r="N32" s="145">
        <f t="shared" si="8"/>
        <v>0.13803935535912526</v>
      </c>
      <c r="Q32">
        <f t="shared" si="5"/>
        <v>0.88488407411157244</v>
      </c>
      <c r="R32">
        <f t="shared" si="6"/>
        <v>1.0979159693036289</v>
      </c>
      <c r="S32" s="2">
        <f t="shared" si="9"/>
        <v>0.21303189519205645</v>
      </c>
      <c r="Z32" t="s">
        <v>303</v>
      </c>
      <c r="AA32" s="2">
        <f t="shared" si="13"/>
        <v>0.237719298245614</v>
      </c>
      <c r="AB32" s="2">
        <f t="shared" si="14"/>
        <v>9.5238095238095122E-2</v>
      </c>
      <c r="AC32" s="2">
        <f t="shared" si="15"/>
        <v>0.14248120300751888</v>
      </c>
      <c r="AD32" s="2">
        <f t="shared" si="16"/>
        <v>4.6387154326494207E-2</v>
      </c>
      <c r="AE32" s="2">
        <f t="shared" si="17"/>
        <v>0.14884516680923876</v>
      </c>
      <c r="AF32" s="4">
        <f t="shared" si="18"/>
        <v>0.10245801248274455</v>
      </c>
      <c r="AH32" s="4">
        <f t="shared" si="19"/>
        <v>-4.0023190524774321E-2</v>
      </c>
    </row>
    <row r="33" spans="1:34">
      <c r="A33">
        <v>2011</v>
      </c>
      <c r="B33" s="3">
        <v>156.80000000000001</v>
      </c>
      <c r="C33" s="3">
        <v>127.5</v>
      </c>
      <c r="D33" s="143">
        <v>117.8</v>
      </c>
      <c r="E33" s="143">
        <v>156.80000000000001</v>
      </c>
      <c r="F33" s="143">
        <v>156.80000000000001</v>
      </c>
      <c r="G33" s="143">
        <v>127.5</v>
      </c>
      <c r="H33" s="143">
        <f t="shared" si="0"/>
        <v>135.90820431452988</v>
      </c>
      <c r="I33" s="143">
        <f t="shared" si="1"/>
        <v>0.75127551020408156</v>
      </c>
      <c r="J33" s="143">
        <f t="shared" si="2"/>
        <v>1.2298039215686276</v>
      </c>
      <c r="K33" s="143">
        <f t="shared" si="3"/>
        <v>141.39306913706909</v>
      </c>
      <c r="L33" s="143">
        <f t="shared" si="4"/>
        <v>0.96120838980288292</v>
      </c>
      <c r="M33" s="145">
        <f t="shared" si="7"/>
        <v>0.10470344930226427</v>
      </c>
      <c r="N33" s="145">
        <f t="shared" si="8"/>
        <v>9.9045338616098766E-2</v>
      </c>
      <c r="Q33">
        <f t="shared" si="5"/>
        <v>0.94059427231407189</v>
      </c>
      <c r="R33">
        <f t="shared" si="6"/>
        <v>1.0741325390915859</v>
      </c>
      <c r="S33" s="2">
        <f t="shared" si="9"/>
        <v>0.13353826677751401</v>
      </c>
      <c r="Z33" t="s">
        <v>304</v>
      </c>
      <c r="AA33" s="2">
        <f t="shared" si="13"/>
        <v>0.11126860382707315</v>
      </c>
      <c r="AB33" s="2">
        <f t="shared" si="14"/>
        <v>4.525288376220038E-2</v>
      </c>
      <c r="AC33" s="2">
        <f t="shared" si="15"/>
        <v>6.6015720064872774E-2</v>
      </c>
      <c r="AD33" s="2">
        <f t="shared" si="16"/>
        <v>8.6956521739130377E-2</v>
      </c>
      <c r="AE33" s="2">
        <f t="shared" si="17"/>
        <v>0.16753536857781093</v>
      </c>
      <c r="AF33" s="4">
        <f t="shared" si="18"/>
        <v>8.0578846838680551E-2</v>
      </c>
      <c r="AH33" s="4">
        <f t="shared" si="19"/>
        <v>1.4563126773807777E-2</v>
      </c>
    </row>
    <row r="35" spans="1:34">
      <c r="AA35" s="2">
        <f>E30/E25-1</f>
        <v>0.76687898089171957</v>
      </c>
      <c r="AB35" s="2">
        <f>D30/D25-1</f>
        <v>0.3110846245530392</v>
      </c>
      <c r="AD35" s="2">
        <f>C30/C25</f>
        <v>1.3677130044843049</v>
      </c>
      <c r="AE35" s="2">
        <f>B30/B25</f>
        <v>1.7044334975369457</v>
      </c>
    </row>
    <row r="38" spans="1:34">
      <c r="X38" t="str">
        <f>B1</f>
        <v>PX</v>
      </c>
      <c r="Y38" t="str">
        <f t="shared" ref="Y38:AA38" si="22">C1</f>
        <v>PM</v>
      </c>
      <c r="Z38" t="str">
        <f t="shared" si="22"/>
        <v>QX</v>
      </c>
      <c r="AA38" t="str">
        <f t="shared" si="22"/>
        <v>QM</v>
      </c>
      <c r="AB38" t="s">
        <v>305</v>
      </c>
      <c r="AC38" t="s">
        <v>306</v>
      </c>
    </row>
    <row r="39" spans="1:34">
      <c r="W39" t="s">
        <v>307</v>
      </c>
      <c r="X39" s="2">
        <f>(B30/B27)^(1/3)-1</f>
        <v>0.11441093110852463</v>
      </c>
      <c r="Y39" s="2">
        <f t="shared" ref="Y39:AA39" si="23">(C30/C27)^(1/3)-1</f>
        <v>6.8529730148876533E-2</v>
      </c>
      <c r="Z39" s="2">
        <f t="shared" si="23"/>
        <v>3.228011545636722E-2</v>
      </c>
      <c r="AA39" s="2">
        <f t="shared" si="23"/>
        <v>0.11521556021919266</v>
      </c>
      <c r="AB39" s="4">
        <f>X39-Y39</f>
        <v>4.5881200959648094E-2</v>
      </c>
      <c r="AC39" s="4">
        <f>AA39-Z39</f>
        <v>8.2935444762825439E-2</v>
      </c>
    </row>
    <row r="40" spans="1:34">
      <c r="AB40" s="4"/>
      <c r="AC40" s="4"/>
    </row>
    <row r="41" spans="1:34">
      <c r="W41" t="s">
        <v>283</v>
      </c>
      <c r="X41" s="2">
        <f>(B30/B26)^(1/4)-1</f>
        <v>0.11420457754887914</v>
      </c>
      <c r="Y41" s="2">
        <f t="shared" ref="Y41:AA41" si="24">(C30/C26)^(1/4)-1</f>
        <v>6.5093840971705452E-2</v>
      </c>
      <c r="Z41" s="2">
        <f t="shared" si="24"/>
        <v>4.2863419896538524E-2</v>
      </c>
      <c r="AA41" s="2">
        <f t="shared" si="24"/>
        <v>0.11480788319951163</v>
      </c>
      <c r="AB41" s="4">
        <f t="shared" ref="AB41" si="25">X41-Y41</f>
        <v>4.9110736577173686E-2</v>
      </c>
      <c r="AC41" s="4">
        <f t="shared" ref="AC41" si="26">AA41-Z41</f>
        <v>7.1944463302973105E-2</v>
      </c>
    </row>
    <row r="42" spans="1:34">
      <c r="AB42" s="4"/>
      <c r="AC42" s="4"/>
    </row>
    <row r="43" spans="1:34">
      <c r="W43" t="s">
        <v>308</v>
      </c>
      <c r="X43" s="2">
        <f>(B30/B25)^(1/5)-1</f>
        <v>0.11254096761552779</v>
      </c>
      <c r="Y43" s="2">
        <f>(C30/C25)^(1/5)-1</f>
        <v>6.4630724025304787E-2</v>
      </c>
      <c r="Z43" s="2">
        <f>(D30/D25)^(1/5)-1</f>
        <v>5.5665053161058298E-2</v>
      </c>
      <c r="AA43" s="2">
        <f>(E30/E25)^(1/5)-1</f>
        <v>0.12057611394551859</v>
      </c>
      <c r="AB43" s="4">
        <f t="shared" ref="AB43" si="27">X43-Y43</f>
        <v>4.7910243590223001E-2</v>
      </c>
      <c r="AC43" s="4">
        <f t="shared" ref="AC43" si="28">AA43-Z43</f>
        <v>6.4911060784460295E-2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W86"/>
  <sheetViews>
    <sheetView workbookViewId="0">
      <selection activeCell="A80" sqref="A80"/>
    </sheetView>
  </sheetViews>
  <sheetFormatPr defaultRowHeight="15"/>
  <cols>
    <col min="2" max="3" width="10.5703125" bestFit="1" customWidth="1"/>
    <col min="4" max="4" width="11.5703125" bestFit="1" customWidth="1"/>
    <col min="8" max="9" width="11.5703125" bestFit="1" customWidth="1"/>
    <col min="10" max="10" width="13.28515625" bestFit="1" customWidth="1"/>
    <col min="14" max="15" width="11.5703125" bestFit="1" customWidth="1"/>
    <col min="16" max="16" width="13.28515625" bestFit="1" customWidth="1"/>
  </cols>
  <sheetData>
    <row r="1" spans="1:18" ht="15.75" thickBot="1">
      <c r="B1" t="s">
        <v>348</v>
      </c>
      <c r="H1" t="s">
        <v>349</v>
      </c>
      <c r="N1" t="s">
        <v>350</v>
      </c>
    </row>
    <row r="2" spans="1:18" ht="15.75" thickBot="1">
      <c r="A2" s="117"/>
      <c r="B2" s="117" t="s">
        <v>240</v>
      </c>
      <c r="C2" s="118" t="s">
        <v>243</v>
      </c>
      <c r="D2" s="118" t="s">
        <v>252</v>
      </c>
      <c r="E2" s="118" t="s">
        <v>309</v>
      </c>
      <c r="F2" s="119" t="s">
        <v>310</v>
      </c>
      <c r="G2" s="117"/>
      <c r="H2" s="117" t="s">
        <v>240</v>
      </c>
      <c r="I2" s="118" t="s">
        <v>243</v>
      </c>
      <c r="J2" s="118" t="s">
        <v>252</v>
      </c>
      <c r="K2" s="118" t="s">
        <v>309</v>
      </c>
      <c r="L2" s="119" t="s">
        <v>310</v>
      </c>
      <c r="M2" s="117"/>
      <c r="N2" s="118" t="s">
        <v>240</v>
      </c>
      <c r="O2" s="118" t="s">
        <v>243</v>
      </c>
      <c r="P2" s="118" t="s">
        <v>252</v>
      </c>
      <c r="Q2" s="118" t="s">
        <v>309</v>
      </c>
      <c r="R2" s="119" t="s">
        <v>310</v>
      </c>
    </row>
    <row r="3" spans="1:18">
      <c r="A3" s="128">
        <v>1950</v>
      </c>
      <c r="B3" s="132">
        <f t="array" ref="B3:B23">TRANSPOSE(B38:V38)</f>
        <v>15389.768744677844</v>
      </c>
      <c r="C3" s="122">
        <f t="array" ref="C3:C23">TRANSPOSE(B43:V43)</f>
        <v>9604.4684975452728</v>
      </c>
      <c r="D3" s="122">
        <f t="array" ref="D3:D23">TRANSPOSE(B48:V48)</f>
        <v>92204.421166548549</v>
      </c>
      <c r="E3" s="124">
        <f>B3/D3</f>
        <v>0.1669092278870159</v>
      </c>
      <c r="F3" s="125">
        <f>C3/D3</f>
        <v>0.1041649454118556</v>
      </c>
      <c r="G3" s="128">
        <v>1970</v>
      </c>
      <c r="H3" s="132">
        <f t="array" ref="H3:H23">TRANSPOSE(B56:V56)</f>
        <v>126144.58136410364</v>
      </c>
      <c r="I3" s="121">
        <f t="array" ref="I3:I23">TRANSPOSE(B63:V63)</f>
        <v>69004.074255450949</v>
      </c>
      <c r="J3" s="121">
        <f t="array" ref="J3:J23">TRANSPOSE(B69:V69)</f>
        <v>608516.68317215436</v>
      </c>
      <c r="K3" s="124">
        <f>H3/J3</f>
        <v>0.20729847652905894</v>
      </c>
      <c r="L3" s="125">
        <f>I3/J3</f>
        <v>0.11339717737192939</v>
      </c>
      <c r="M3" s="128">
        <v>1990</v>
      </c>
      <c r="N3" s="134">
        <f t="array" ref="N3:N23">TRANSPOSE(B80:V80)</f>
        <v>294285.83544390497</v>
      </c>
      <c r="O3" s="135">
        <f t="array" ref="O3:O23">TRANSPOSE(B83:V83)</f>
        <v>178527.42353254801</v>
      </c>
      <c r="P3" s="135">
        <f t="array" ref="P3:P23">TRANSPOSE(B85:V85)</f>
        <v>1707785.0795009099</v>
      </c>
      <c r="Q3" s="136">
        <f>N3/P3</f>
        <v>0.17232018184039191</v>
      </c>
      <c r="R3" s="137">
        <f>O3/P3</f>
        <v>0.10453740677059996</v>
      </c>
    </row>
    <row r="4" spans="1:18">
      <c r="A4" s="128">
        <v>1951</v>
      </c>
      <c r="B4" s="132">
        <v>18516.955519515494</v>
      </c>
      <c r="C4" s="121">
        <v>12033.476643955013</v>
      </c>
      <c r="D4" s="121">
        <v>97699.004034301091</v>
      </c>
      <c r="E4" s="124">
        <f t="shared" ref="E4:E23" si="0">B4/D4</f>
        <v>0.1895306477537313</v>
      </c>
      <c r="F4" s="125">
        <f t="shared" ref="F4:F23" si="1">C4/D4</f>
        <v>0.12316887733809637</v>
      </c>
      <c r="G4" s="128">
        <v>1971</v>
      </c>
      <c r="H4" s="132">
        <v>138971.30015423283</v>
      </c>
      <c r="I4" s="121">
        <v>77393.178886604248</v>
      </c>
      <c r="J4" s="121">
        <v>655765.32977354911</v>
      </c>
      <c r="K4" s="124">
        <f t="shared" ref="K4:K23" si="2">H4/J4</f>
        <v>0.21192230489254871</v>
      </c>
      <c r="L4" s="125">
        <f t="shared" ref="L4:L23" si="3">I4/J4</f>
        <v>0.11801962588252402</v>
      </c>
      <c r="M4" s="128">
        <v>1991</v>
      </c>
      <c r="N4" s="132">
        <v>309320.35727924999</v>
      </c>
      <c r="O4" s="121">
        <v>203951.077558155</v>
      </c>
      <c r="P4" s="121">
        <v>1766790.67301669</v>
      </c>
      <c r="Q4" s="124">
        <f t="shared" ref="Q4:Q23" si="4">N4/P4</f>
        <v>0.17507470579471868</v>
      </c>
      <c r="R4" s="125">
        <f t="shared" ref="R4:R23" si="5">O4/P4</f>
        <v>0.11543590345647493</v>
      </c>
    </row>
    <row r="5" spans="1:18">
      <c r="A5" s="128">
        <v>1952</v>
      </c>
      <c r="B5" s="132">
        <v>19641.252770125666</v>
      </c>
      <c r="C5" s="121">
        <v>11001.012724587603</v>
      </c>
      <c r="D5" s="121">
        <v>102143.62106030088</v>
      </c>
      <c r="E5" s="124">
        <f t="shared" si="0"/>
        <v>0.19229054703798268</v>
      </c>
      <c r="F5" s="125">
        <f t="shared" si="1"/>
        <v>0.10770141698905615</v>
      </c>
      <c r="G5" s="128">
        <v>1972</v>
      </c>
      <c r="H5" s="132">
        <v>154081.9989650088</v>
      </c>
      <c r="I5" s="121">
        <v>86469.729790697835</v>
      </c>
      <c r="J5" s="121">
        <v>710854.76218665601</v>
      </c>
      <c r="K5" s="124">
        <f t="shared" si="2"/>
        <v>0.21675594954310792</v>
      </c>
      <c r="L5" s="125">
        <f t="shared" si="3"/>
        <v>0.12164190829179905</v>
      </c>
      <c r="M5" s="128">
        <v>1992</v>
      </c>
      <c r="N5" s="132">
        <v>330875.71327563998</v>
      </c>
      <c r="O5" s="121">
        <v>237683.36595106401</v>
      </c>
      <c r="P5" s="121">
        <v>1816431.78393303</v>
      </c>
      <c r="Q5" s="124">
        <f t="shared" si="4"/>
        <v>0.18215697181823759</v>
      </c>
      <c r="R5" s="125">
        <f t="shared" si="5"/>
        <v>0.13085179859406554</v>
      </c>
    </row>
    <row r="6" spans="1:18">
      <c r="A6" s="128">
        <v>1953</v>
      </c>
      <c r="B6" s="132">
        <v>18502.541519350161</v>
      </c>
      <c r="C6" s="121">
        <v>9380.1373501944963</v>
      </c>
      <c r="D6" s="121">
        <v>105726.12526751845</v>
      </c>
      <c r="E6" s="124">
        <f t="shared" si="0"/>
        <v>0.17500444164139417</v>
      </c>
      <c r="F6" s="125">
        <f t="shared" si="1"/>
        <v>8.8721092600906035E-2</v>
      </c>
      <c r="G6" s="128">
        <v>1973</v>
      </c>
      <c r="H6" s="132">
        <v>175384.57083537307</v>
      </c>
      <c r="I6" s="121">
        <v>99636.247114105237</v>
      </c>
      <c r="J6" s="121">
        <v>782160.44186264824</v>
      </c>
      <c r="K6" s="124">
        <f t="shared" si="2"/>
        <v>0.22423093964929972</v>
      </c>
      <c r="L6" s="125">
        <f t="shared" si="3"/>
        <v>0.12738594510971435</v>
      </c>
      <c r="M6" s="128">
        <v>1993</v>
      </c>
      <c r="N6" s="132">
        <v>346197.410069665</v>
      </c>
      <c r="O6" s="121">
        <v>262044.33218321099</v>
      </c>
      <c r="P6" s="121">
        <v>1878400.53038782</v>
      </c>
      <c r="Q6" s="124">
        <f t="shared" si="4"/>
        <v>0.18430436132712766</v>
      </c>
      <c r="R6" s="125">
        <f t="shared" si="5"/>
        <v>0.13950397050255761</v>
      </c>
    </row>
    <row r="7" spans="1:18">
      <c r="A7" s="128">
        <v>1954</v>
      </c>
      <c r="B7" s="132">
        <v>19626.594365983121</v>
      </c>
      <c r="C7" s="121">
        <v>11406.461152758135</v>
      </c>
      <c r="D7" s="121">
        <v>114554.55337674267</v>
      </c>
      <c r="E7" s="124">
        <f t="shared" si="0"/>
        <v>0.17132967470473148</v>
      </c>
      <c r="F7" s="125">
        <f t="shared" si="1"/>
        <v>9.957230696229942E-2</v>
      </c>
      <c r="G7" s="128">
        <v>1974</v>
      </c>
      <c r="H7" s="132">
        <v>193651.60074724897</v>
      </c>
      <c r="I7" s="121">
        <v>122293.47162871576</v>
      </c>
      <c r="J7" s="121">
        <v>836888.22738043731</v>
      </c>
      <c r="K7" s="124">
        <f t="shared" si="2"/>
        <v>0.23139482001485695</v>
      </c>
      <c r="L7" s="125">
        <f t="shared" si="3"/>
        <v>0.14612879907692011</v>
      </c>
      <c r="M7" s="128">
        <v>1994</v>
      </c>
      <c r="N7" s="132">
        <v>376469.63306593901</v>
      </c>
      <c r="O7" s="121">
        <v>302094.42053813301</v>
      </c>
      <c r="P7" s="121">
        <v>1967861.78352831</v>
      </c>
      <c r="Q7" s="124">
        <f t="shared" si="4"/>
        <v>0.19130898125931467</v>
      </c>
      <c r="R7" s="125">
        <f t="shared" si="5"/>
        <v>0.15351404405876914</v>
      </c>
    </row>
    <row r="8" spans="1:18">
      <c r="A8" s="128">
        <v>1955</v>
      </c>
      <c r="B8" s="132">
        <v>20527.851857374691</v>
      </c>
      <c r="C8" s="121">
        <v>11784.606710580814</v>
      </c>
      <c r="D8" s="121">
        <v>121182.73980139136</v>
      </c>
      <c r="E8" s="124">
        <f t="shared" si="0"/>
        <v>0.16939583880524708</v>
      </c>
      <c r="F8" s="125">
        <f t="shared" si="1"/>
        <v>9.7246577605811069E-2</v>
      </c>
      <c r="G8" s="128">
        <v>1975</v>
      </c>
      <c r="H8" s="132">
        <v>210421.77429425964</v>
      </c>
      <c r="I8" s="121">
        <v>116711.61032194084</v>
      </c>
      <c r="J8" s="121">
        <v>870146.6612549799</v>
      </c>
      <c r="K8" s="124">
        <f t="shared" si="2"/>
        <v>0.24182334273486289</v>
      </c>
      <c r="L8" s="125">
        <f t="shared" si="3"/>
        <v>0.13412866533741802</v>
      </c>
      <c r="M8" s="128">
        <v>1995</v>
      </c>
      <c r="N8" s="132">
        <v>353140.921002961</v>
      </c>
      <c r="O8" s="121">
        <v>319461.30521471601</v>
      </c>
      <c r="P8" s="121">
        <v>1981039.35259392</v>
      </c>
      <c r="Q8" s="124">
        <f t="shared" si="4"/>
        <v>0.17826042705338876</v>
      </c>
      <c r="R8" s="125">
        <f t="shared" si="5"/>
        <v>0.16125944433987235</v>
      </c>
    </row>
    <row r="9" spans="1:18">
      <c r="A9" s="128">
        <v>1956</v>
      </c>
      <c r="B9" s="132">
        <v>22153.043747021344</v>
      </c>
      <c r="C9" s="121">
        <v>12223.250883015251</v>
      </c>
      <c r="D9" s="121">
        <v>126036.79326859645</v>
      </c>
      <c r="E9" s="124">
        <f t="shared" si="0"/>
        <v>0.17576648193366115</v>
      </c>
      <c r="F9" s="125">
        <f t="shared" si="1"/>
        <v>9.6981608036998651E-2</v>
      </c>
      <c r="G9" s="128">
        <v>1976</v>
      </c>
      <c r="H9" s="132">
        <v>225900.58538824308</v>
      </c>
      <c r="I9" s="121">
        <v>115965.20750881688</v>
      </c>
      <c r="J9" s="121">
        <v>934121.84953832778</v>
      </c>
      <c r="K9" s="124">
        <f t="shared" si="2"/>
        <v>0.24183203240550494</v>
      </c>
      <c r="L9" s="125">
        <f t="shared" si="3"/>
        <v>0.12414355532538984</v>
      </c>
      <c r="M9" s="128">
        <v>1996</v>
      </c>
      <c r="N9" s="132">
        <v>371549.407221612</v>
      </c>
      <c r="O9" s="121">
        <v>348504.78342708503</v>
      </c>
      <c r="P9" s="121">
        <v>2051204.0422696399</v>
      </c>
      <c r="Q9" s="124">
        <f t="shared" si="4"/>
        <v>0.18113722455933526</v>
      </c>
      <c r="R9" s="125">
        <f t="shared" si="5"/>
        <v>0.16990254321138498</v>
      </c>
    </row>
    <row r="10" spans="1:18">
      <c r="A10" s="128">
        <v>1957</v>
      </c>
      <c r="B10" s="132">
        <v>23668.380052025801</v>
      </c>
      <c r="C10" s="121">
        <v>13501.321160060272</v>
      </c>
      <c r="D10" s="121">
        <v>135029.43392062845</v>
      </c>
      <c r="E10" s="124">
        <f t="shared" si="0"/>
        <v>0.17528311690870521</v>
      </c>
      <c r="F10" s="125">
        <f t="shared" si="1"/>
        <v>9.9987986086029754E-2</v>
      </c>
      <c r="G10" s="128">
        <v>1977</v>
      </c>
      <c r="H10" s="132">
        <v>234152.10271067038</v>
      </c>
      <c r="I10" s="121">
        <v>113211.55790583696</v>
      </c>
      <c r="J10" s="121">
        <v>980967.41847748542</v>
      </c>
      <c r="K10" s="124">
        <f t="shared" si="2"/>
        <v>0.23869508640163312</v>
      </c>
      <c r="L10" s="125">
        <f t="shared" si="3"/>
        <v>0.11540807143375612</v>
      </c>
      <c r="M10" s="128">
        <v>1997</v>
      </c>
      <c r="N10" s="132">
        <v>420934.37283724401</v>
      </c>
      <c r="O10" s="121">
        <v>408804.14794248599</v>
      </c>
      <c r="P10" s="121">
        <v>2159555.9138190001</v>
      </c>
      <c r="Q10" s="124">
        <f t="shared" si="4"/>
        <v>0.19491709853108438</v>
      </c>
      <c r="R10" s="125">
        <f t="shared" si="5"/>
        <v>0.18930009884279814</v>
      </c>
    </row>
    <row r="11" spans="1:18">
      <c r="A11" s="128">
        <v>1958</v>
      </c>
      <c r="B11" s="132">
        <v>24346.129742980876</v>
      </c>
      <c r="C11" s="121">
        <v>12725.12064993897</v>
      </c>
      <c r="D11" s="121">
        <v>142637.45519653446</v>
      </c>
      <c r="E11" s="124">
        <f t="shared" si="0"/>
        <v>0.17068539051986953</v>
      </c>
      <c r="F11" s="125">
        <f t="shared" si="1"/>
        <v>8.9213037574215934E-2</v>
      </c>
      <c r="G11" s="128">
        <v>1978</v>
      </c>
      <c r="H11" s="132">
        <v>242960.22562035732</v>
      </c>
      <c r="I11" s="121">
        <v>120313.07197917064</v>
      </c>
      <c r="J11" s="121">
        <v>1024672.8585979261</v>
      </c>
      <c r="K11" s="124">
        <f t="shared" si="2"/>
        <v>0.23711004305589115</v>
      </c>
      <c r="L11" s="125">
        <f t="shared" si="3"/>
        <v>0.11741608160071368</v>
      </c>
      <c r="M11" s="128">
        <v>1998</v>
      </c>
      <c r="N11" s="132">
        <v>439421.48235029401</v>
      </c>
      <c r="O11" s="121">
        <v>443567.56022882799</v>
      </c>
      <c r="P11" s="121">
        <v>2210493.7553922399</v>
      </c>
      <c r="Q11" s="124">
        <f t="shared" si="4"/>
        <v>0.19878883678290288</v>
      </c>
      <c r="R11" s="125">
        <f t="shared" si="5"/>
        <v>0.20066447106977661</v>
      </c>
    </row>
    <row r="12" spans="1:18">
      <c r="A12" s="128">
        <v>1959</v>
      </c>
      <c r="B12" s="132">
        <v>24987.074878065887</v>
      </c>
      <c r="C12" s="121">
        <v>12957.62173542587</v>
      </c>
      <c r="D12" s="121">
        <v>146685.11431870257</v>
      </c>
      <c r="E12" s="124">
        <f t="shared" si="0"/>
        <v>0.17034499372428819</v>
      </c>
      <c r="F12" s="125">
        <f t="shared" si="1"/>
        <v>8.8336310031247339E-2</v>
      </c>
      <c r="G12" s="128">
        <v>1979</v>
      </c>
      <c r="H12" s="132">
        <v>252759.70379479535</v>
      </c>
      <c r="I12" s="121">
        <v>135356.3082746912</v>
      </c>
      <c r="J12" s="121">
        <v>1092271.353016956</v>
      </c>
      <c r="K12" s="124">
        <f t="shared" si="2"/>
        <v>0.23140742737292277</v>
      </c>
      <c r="L12" s="125">
        <f t="shared" si="3"/>
        <v>0.12392186969000366</v>
      </c>
      <c r="M12" s="128">
        <v>1999</v>
      </c>
      <c r="N12" s="132">
        <v>412713.570288499</v>
      </c>
      <c r="O12" s="121">
        <v>427822.41973986098</v>
      </c>
      <c r="P12" s="121">
        <v>2224105.8806541399</v>
      </c>
      <c r="Q12" s="124">
        <f t="shared" si="4"/>
        <v>0.18556381415039211</v>
      </c>
      <c r="R12" s="125">
        <f t="shared" si="5"/>
        <v>0.19235703815235297</v>
      </c>
    </row>
    <row r="13" spans="1:18">
      <c r="A13" s="128">
        <v>1960</v>
      </c>
      <c r="B13" s="132">
        <v>27268.797251412656</v>
      </c>
      <c r="C13" s="121">
        <v>14694.241932642182</v>
      </c>
      <c r="D13" s="121">
        <v>158671.09400780487</v>
      </c>
      <c r="E13" s="124">
        <f t="shared" si="0"/>
        <v>0.1718573721441117</v>
      </c>
      <c r="F13" s="125">
        <f t="shared" si="1"/>
        <v>9.2608184398850796E-2</v>
      </c>
      <c r="G13" s="128">
        <v>1980</v>
      </c>
      <c r="H13" s="132">
        <v>278658.3836954615</v>
      </c>
      <c r="I13" s="121">
        <v>149748.99407726969</v>
      </c>
      <c r="J13" s="121">
        <v>1175913.7572384805</v>
      </c>
      <c r="K13" s="124">
        <f t="shared" si="2"/>
        <v>0.23697178639177052</v>
      </c>
      <c r="L13" s="125">
        <f t="shared" si="3"/>
        <v>0.12734691907078347</v>
      </c>
      <c r="M13" s="128">
        <v>2000</v>
      </c>
      <c r="N13" s="132">
        <v>434069.83716711501</v>
      </c>
      <c r="O13" s="121">
        <v>482753.10385649197</v>
      </c>
      <c r="P13" s="121">
        <v>2322850.4447532999</v>
      </c>
      <c r="Q13" s="124">
        <f t="shared" si="4"/>
        <v>0.18686947243958951</v>
      </c>
      <c r="R13" s="125">
        <f t="shared" si="5"/>
        <v>0.20782788876782946</v>
      </c>
    </row>
    <row r="14" spans="1:18">
      <c r="A14" s="128">
        <v>1961</v>
      </c>
      <c r="B14" s="132">
        <v>28709.453092960695</v>
      </c>
      <c r="C14" s="121">
        <v>14857.523253105526</v>
      </c>
      <c r="D14" s="121">
        <v>171137.28960982157</v>
      </c>
      <c r="E14" s="124">
        <f t="shared" si="0"/>
        <v>0.16775685274913377</v>
      </c>
      <c r="F14" s="125">
        <f t="shared" si="1"/>
        <v>8.6816399201947239E-2</v>
      </c>
      <c r="G14" s="128">
        <v>1981</v>
      </c>
      <c r="H14" s="132">
        <v>264340.445684231</v>
      </c>
      <c r="I14" s="121">
        <v>145591.15333665648</v>
      </c>
      <c r="J14" s="121">
        <v>1161769.2879701233</v>
      </c>
      <c r="K14" s="124">
        <f t="shared" si="2"/>
        <v>0.22753265077793047</v>
      </c>
      <c r="L14" s="125">
        <f t="shared" si="3"/>
        <v>0.1253184731634949</v>
      </c>
      <c r="M14" s="128">
        <v>2001</v>
      </c>
      <c r="N14" s="132">
        <v>424904.25380025897</v>
      </c>
      <c r="O14" s="121">
        <v>482938.46045126999</v>
      </c>
      <c r="P14" s="121">
        <v>2339171.6670293999</v>
      </c>
      <c r="Q14" s="124">
        <f t="shared" si="4"/>
        <v>0.18164731549602792</v>
      </c>
      <c r="R14" s="125">
        <f t="shared" si="5"/>
        <v>0.2064570408654835</v>
      </c>
    </row>
    <row r="15" spans="1:18">
      <c r="A15" s="128">
        <v>1962</v>
      </c>
      <c r="B15" s="132">
        <v>29519.496395903621</v>
      </c>
      <c r="C15" s="121">
        <v>15025.100053449032</v>
      </c>
      <c r="D15" s="121">
        <v>178324.71265848301</v>
      </c>
      <c r="E15" s="124">
        <f t="shared" si="0"/>
        <v>0.16553788847223672</v>
      </c>
      <c r="F15" s="125">
        <f t="shared" si="1"/>
        <v>8.4256970497545228E-2</v>
      </c>
      <c r="G15" s="128">
        <v>1982</v>
      </c>
      <c r="H15" s="132">
        <v>236995.99474933653</v>
      </c>
      <c r="I15" s="121">
        <v>120377.46172780116</v>
      </c>
      <c r="J15" s="121">
        <v>1158372.6613818023</v>
      </c>
      <c r="K15" s="124">
        <f t="shared" si="2"/>
        <v>0.20459391234823188</v>
      </c>
      <c r="L15" s="125">
        <f t="shared" si="3"/>
        <v>0.10391946024020025</v>
      </c>
      <c r="M15" s="128">
        <v>2002</v>
      </c>
      <c r="N15" s="132">
        <v>404660.24060129002</v>
      </c>
      <c r="O15" s="121">
        <v>455588.49966639298</v>
      </c>
      <c r="P15" s="121">
        <v>2349331.38503356</v>
      </c>
      <c r="Q15" s="124">
        <f t="shared" si="4"/>
        <v>0.17224485365461095</v>
      </c>
      <c r="R15" s="125">
        <f t="shared" si="5"/>
        <v>0.19392262095025173</v>
      </c>
    </row>
    <row r="16" spans="1:18">
      <c r="A16" s="128">
        <v>1963</v>
      </c>
      <c r="B16" s="132">
        <v>29065.098072338165</v>
      </c>
      <c r="C16" s="121">
        <v>14727.201618584259</v>
      </c>
      <c r="D16" s="121">
        <v>183164.73199280608</v>
      </c>
      <c r="E16" s="124">
        <f t="shared" si="0"/>
        <v>0.15868283023764487</v>
      </c>
      <c r="F16" s="125">
        <f t="shared" si="1"/>
        <v>8.0404133799964722E-2</v>
      </c>
      <c r="G16" s="128">
        <v>1983</v>
      </c>
      <c r="H16" s="132">
        <v>195132.20256532042</v>
      </c>
      <c r="I16" s="121">
        <v>97259.338538961456</v>
      </c>
      <c r="J16" s="121">
        <v>1127839.28845947</v>
      </c>
      <c r="K16" s="124">
        <f t="shared" si="2"/>
        <v>0.17301419143843974</v>
      </c>
      <c r="L16" s="125">
        <f t="shared" si="3"/>
        <v>8.6235104180320959E-2</v>
      </c>
      <c r="M16" s="128">
        <v>2003</v>
      </c>
      <c r="N16" s="132">
        <v>400405.23616398498</v>
      </c>
      <c r="O16" s="121">
        <v>461903.28187988501</v>
      </c>
      <c r="P16" s="121">
        <v>2390343.6334818602</v>
      </c>
      <c r="Q16" s="124">
        <f t="shared" si="4"/>
        <v>0.16750948715299999</v>
      </c>
      <c r="R16" s="125">
        <f t="shared" si="5"/>
        <v>0.19323718791304501</v>
      </c>
    </row>
    <row r="17" spans="1:18">
      <c r="A17" s="128">
        <v>1964</v>
      </c>
      <c r="B17" s="132">
        <v>31277.626966302341</v>
      </c>
      <c r="C17" s="121">
        <v>15683.894447103541</v>
      </c>
      <c r="D17" s="121">
        <v>194910.90221970313</v>
      </c>
      <c r="E17" s="124">
        <f t="shared" si="0"/>
        <v>0.16047140826964246</v>
      </c>
      <c r="F17" s="125">
        <f t="shared" si="1"/>
        <v>8.0466994244501988E-2</v>
      </c>
      <c r="G17" s="128">
        <v>1984</v>
      </c>
      <c r="H17" s="132">
        <v>193674.63929647388</v>
      </c>
      <c r="I17" s="121">
        <v>98587.46246619396</v>
      </c>
      <c r="J17" s="121">
        <v>1174980.1197893193</v>
      </c>
      <c r="K17" s="124">
        <f t="shared" si="2"/>
        <v>0.16483226910358351</v>
      </c>
      <c r="L17" s="125">
        <f t="shared" si="3"/>
        <v>8.390564300259927E-2</v>
      </c>
      <c r="M17" s="128">
        <v>2004</v>
      </c>
      <c r="N17" s="132">
        <v>445797.24161097303</v>
      </c>
      <c r="O17" s="121">
        <v>527262.12063501496</v>
      </c>
      <c r="P17" s="121">
        <v>2531072.9310410498</v>
      </c>
      <c r="Q17" s="124">
        <f t="shared" si="4"/>
        <v>0.1761297496187173</v>
      </c>
      <c r="R17" s="125">
        <f t="shared" si="5"/>
        <v>0.20831565703566984</v>
      </c>
    </row>
    <row r="18" spans="1:18">
      <c r="A18" s="128">
        <v>1965</v>
      </c>
      <c r="B18" s="132">
        <v>31774.641851819975</v>
      </c>
      <c r="C18" s="121">
        <v>15864.887723763411</v>
      </c>
      <c r="D18" s="121">
        <v>203482.72064933585</v>
      </c>
      <c r="E18" s="124">
        <f t="shared" si="0"/>
        <v>0.15615400536430601</v>
      </c>
      <c r="F18" s="125">
        <f t="shared" si="1"/>
        <v>7.796675645547102E-2</v>
      </c>
      <c r="G18" s="128">
        <v>1985</v>
      </c>
      <c r="H18" s="132">
        <v>203358.19855757593</v>
      </c>
      <c r="I18" s="121">
        <v>99959.003291537068</v>
      </c>
      <c r="J18" s="121">
        <v>1227906.0263842167</v>
      </c>
      <c r="K18" s="124">
        <f t="shared" si="2"/>
        <v>0.16561381261105101</v>
      </c>
      <c r="L18" s="125">
        <f t="shared" si="3"/>
        <v>8.1406069474130496E-2</v>
      </c>
      <c r="M18" s="128">
        <v>2005</v>
      </c>
      <c r="N18" s="132">
        <v>491154.003547056</v>
      </c>
      <c r="O18" s="121">
        <v>586564.31104488403</v>
      </c>
      <c r="P18" s="121">
        <v>2647084.6875392301</v>
      </c>
      <c r="Q18" s="124">
        <f t="shared" si="4"/>
        <v>0.18554525507215266</v>
      </c>
      <c r="R18" s="125">
        <f t="shared" si="5"/>
        <v>0.22158879683980306</v>
      </c>
    </row>
    <row r="19" spans="1:18">
      <c r="A19" s="128">
        <v>1966</v>
      </c>
      <c r="B19" s="132">
        <v>35172.384246615969</v>
      </c>
      <c r="C19" s="121">
        <v>18258.018680521694</v>
      </c>
      <c r="D19" s="121">
        <v>212542.71149949462</v>
      </c>
      <c r="E19" s="124">
        <f t="shared" si="0"/>
        <v>0.16548384086414369</v>
      </c>
      <c r="F19" s="125">
        <f t="shared" si="1"/>
        <v>8.5902821845599289E-2</v>
      </c>
      <c r="G19" s="128">
        <v>1986</v>
      </c>
      <c r="H19" s="132">
        <v>230675.8771464008</v>
      </c>
      <c r="I19" s="121">
        <v>115790.79944202096</v>
      </c>
      <c r="J19" s="121">
        <v>1292020.9619157373</v>
      </c>
      <c r="K19" s="124">
        <f t="shared" si="2"/>
        <v>0.17853880389399207</v>
      </c>
      <c r="L19" s="125">
        <f t="shared" si="3"/>
        <v>8.9619907768626883E-2</v>
      </c>
      <c r="M19" s="128">
        <v>2006</v>
      </c>
      <c r="N19" s="132">
        <v>552348.21448035201</v>
      </c>
      <c r="O19" s="121">
        <v>671919.01758780796</v>
      </c>
      <c r="P19" s="121">
        <v>2794330.8548133099</v>
      </c>
      <c r="Q19" s="124">
        <f t="shared" si="4"/>
        <v>0.19766743566851341</v>
      </c>
      <c r="R19" s="125">
        <f t="shared" si="5"/>
        <v>0.24045793161193116</v>
      </c>
    </row>
    <row r="20" spans="1:18">
      <c r="A20" s="128">
        <v>1967</v>
      </c>
      <c r="B20" s="132">
        <v>36947.207128950329</v>
      </c>
      <c r="C20" s="121">
        <v>18936.827749861885</v>
      </c>
      <c r="D20" s="121">
        <v>222217.16576085056</v>
      </c>
      <c r="E20" s="124">
        <f t="shared" si="0"/>
        <v>0.16626621531440466</v>
      </c>
      <c r="F20" s="125">
        <f t="shared" si="1"/>
        <v>8.5217663923594644E-2</v>
      </c>
      <c r="G20" s="128">
        <v>1987</v>
      </c>
      <c r="H20" s="132">
        <v>233812.26525054459</v>
      </c>
      <c r="I20" s="121">
        <v>118368.80368267605</v>
      </c>
      <c r="J20" s="121">
        <v>1335058.2898396954</v>
      </c>
      <c r="K20" s="124">
        <f t="shared" si="2"/>
        <v>0.17513262681483305</v>
      </c>
      <c r="L20" s="125">
        <f t="shared" si="3"/>
        <v>8.8661899321930693E-2</v>
      </c>
      <c r="M20" s="128">
        <v>2007</v>
      </c>
      <c r="N20" s="132">
        <v>620006.24304415402</v>
      </c>
      <c r="O20" s="121">
        <v>759346.85125929804</v>
      </c>
      <c r="P20" s="121">
        <v>2952280.7373359501</v>
      </c>
      <c r="Q20" s="124">
        <f t="shared" si="4"/>
        <v>0.21000924309238597</v>
      </c>
      <c r="R20" s="125">
        <f t="shared" si="5"/>
        <v>0.25720685761900475</v>
      </c>
    </row>
    <row r="21" spans="1:18">
      <c r="A21" s="128">
        <v>1968</v>
      </c>
      <c r="B21" s="132">
        <v>42196.231946258507</v>
      </c>
      <c r="C21" s="121">
        <v>21078.436261700153</v>
      </c>
      <c r="D21" s="121">
        <v>240257.61027662494</v>
      </c>
      <c r="E21" s="124">
        <f t="shared" si="0"/>
        <v>0.17562911700351599</v>
      </c>
      <c r="F21" s="125">
        <f t="shared" si="1"/>
        <v>8.7732647625318155E-2</v>
      </c>
      <c r="G21" s="128">
        <v>1988</v>
      </c>
      <c r="H21" s="132">
        <v>228975.95557891668</v>
      </c>
      <c r="I21" s="121">
        <v>123761.12637740305</v>
      </c>
      <c r="J21" s="121">
        <v>1341933.131501138</v>
      </c>
      <c r="K21" s="124">
        <f t="shared" si="2"/>
        <v>0.17063141985530633</v>
      </c>
      <c r="L21" s="125">
        <f t="shared" si="3"/>
        <v>9.2226001036995853E-2</v>
      </c>
      <c r="M21" s="128">
        <v>2008</v>
      </c>
      <c r="N21" s="132">
        <v>679393.93489973596</v>
      </c>
      <c r="O21" s="121">
        <v>820263.40001687198</v>
      </c>
      <c r="P21" s="121">
        <v>3071623.69284942</v>
      </c>
      <c r="Q21" s="124">
        <f t="shared" si="4"/>
        <v>0.22118397396182665</v>
      </c>
      <c r="R21" s="125">
        <f t="shared" si="5"/>
        <v>0.26704553748768201</v>
      </c>
    </row>
    <row r="22" spans="1:18">
      <c r="A22" s="128">
        <v>1969</v>
      </c>
      <c r="B22" s="132">
        <v>46882.094398033667</v>
      </c>
      <c r="C22" s="121">
        <v>22944.971172636822</v>
      </c>
      <c r="D22" s="121">
        <v>259307.16894554714</v>
      </c>
      <c r="E22" s="124">
        <f t="shared" si="0"/>
        <v>0.18079752514624312</v>
      </c>
      <c r="F22" s="125">
        <f t="shared" si="1"/>
        <v>8.8485679998516045E-2</v>
      </c>
      <c r="G22" s="128">
        <v>1989</v>
      </c>
      <c r="H22" s="132">
        <v>225582.61277103293</v>
      </c>
      <c r="I22" s="121">
        <v>134688.83212968652</v>
      </c>
      <c r="J22" s="121">
        <v>1366012.4938468786</v>
      </c>
      <c r="K22" s="124">
        <f t="shared" si="2"/>
        <v>0.165139494541343</v>
      </c>
      <c r="L22" s="125">
        <f t="shared" si="3"/>
        <v>9.8600000173046945E-2</v>
      </c>
      <c r="M22" s="128">
        <v>2009</v>
      </c>
      <c r="N22" s="132">
        <v>616440.66062590503</v>
      </c>
      <c r="O22" s="121">
        <v>699436.67078367202</v>
      </c>
      <c r="P22" s="121">
        <v>3009884.8174453699</v>
      </c>
      <c r="Q22" s="124">
        <f t="shared" si="4"/>
        <v>0.2048053988820433</v>
      </c>
      <c r="R22" s="125">
        <f t="shared" si="5"/>
        <v>0.23237987936605384</v>
      </c>
    </row>
    <row r="23" spans="1:18" ht="15.75" thickBot="1">
      <c r="A23" s="129">
        <v>1970</v>
      </c>
      <c r="B23" s="133">
        <v>50656.043480395361</v>
      </c>
      <c r="C23" s="123">
        <v>25702.255637818194</v>
      </c>
      <c r="D23" s="123">
        <v>270370.83476555889</v>
      </c>
      <c r="E23" s="126">
        <f t="shared" si="0"/>
        <v>0.18735764722670512</v>
      </c>
      <c r="F23" s="127">
        <f t="shared" si="1"/>
        <v>9.5062974007920881E-2</v>
      </c>
      <c r="G23" s="129">
        <v>1990</v>
      </c>
      <c r="H23" s="133">
        <v>211674.25560303306</v>
      </c>
      <c r="I23" s="123">
        <v>150565.94371485617</v>
      </c>
      <c r="J23" s="123">
        <v>1345422.5142341412</v>
      </c>
      <c r="K23" s="126">
        <f t="shared" si="2"/>
        <v>0.15732920578003334</v>
      </c>
      <c r="L23" s="127">
        <f t="shared" si="3"/>
        <v>0.11190978456352298</v>
      </c>
      <c r="M23" s="129">
        <v>2010</v>
      </c>
      <c r="N23" s="133">
        <v>698018.32667340105</v>
      </c>
      <c r="O23" s="123">
        <v>859333.381437629</v>
      </c>
      <c r="P23" s="123">
        <v>3190982.4139004601</v>
      </c>
      <c r="Q23" s="126">
        <f t="shared" si="4"/>
        <v>0.21874715561975991</v>
      </c>
      <c r="R23" s="127">
        <f t="shared" si="5"/>
        <v>0.26930056953439391</v>
      </c>
    </row>
    <row r="24" spans="1:18" ht="15.75" thickBot="1">
      <c r="C24" s="112"/>
      <c r="D24" s="2"/>
    </row>
    <row r="25" spans="1:18" ht="15.75" thickBot="1">
      <c r="A25" s="120" t="s">
        <v>311</v>
      </c>
      <c r="B25" s="116"/>
      <c r="C25" s="112"/>
      <c r="D25" s="2"/>
    </row>
    <row r="26" spans="1:18">
      <c r="A26" s="130" t="s">
        <v>312</v>
      </c>
      <c r="B26" s="113">
        <f>CORREL(E3:E13,F3:F13)</f>
        <v>0.68947381134886809</v>
      </c>
      <c r="C26" s="112"/>
      <c r="D26" s="2"/>
    </row>
    <row r="27" spans="1:18">
      <c r="A27" s="130" t="s">
        <v>313</v>
      </c>
      <c r="B27" s="114">
        <f>CORREL(E13:E23,F13:F23)</f>
        <v>0.90015873926314582</v>
      </c>
      <c r="C27" s="112"/>
      <c r="D27" s="2"/>
    </row>
    <row r="28" spans="1:18">
      <c r="A28" s="130" t="s">
        <v>314</v>
      </c>
      <c r="B28" s="114">
        <f>CORREL(K3:K13,L3:L13)</f>
        <v>0.36427008856310866</v>
      </c>
      <c r="C28" s="112"/>
      <c r="D28" s="2"/>
    </row>
    <row r="29" spans="1:18">
      <c r="A29" s="130" t="s">
        <v>315</v>
      </c>
      <c r="B29" s="114">
        <f>CORREL(K13:K23,L13:L23)</f>
        <v>0.77565465795142985</v>
      </c>
      <c r="C29" s="112"/>
      <c r="D29" s="2"/>
    </row>
    <row r="30" spans="1:18">
      <c r="A30" s="130" t="s">
        <v>316</v>
      </c>
      <c r="B30" s="114">
        <f>CORREL(Q3:Q13,R3:R13)</f>
        <v>0.74290654376562382</v>
      </c>
      <c r="C30" s="112"/>
      <c r="D30" s="2"/>
    </row>
    <row r="31" spans="1:18" ht="15.75" thickBot="1">
      <c r="A31" s="131" t="s">
        <v>317</v>
      </c>
      <c r="B31" s="115">
        <f>CORREL(Q13:Q23,R13:R23)</f>
        <v>0.97169570629440183</v>
      </c>
      <c r="C31" s="112"/>
      <c r="D31" s="2"/>
    </row>
    <row r="32" spans="1:18">
      <c r="C32" s="112"/>
      <c r="D32" s="2"/>
    </row>
    <row r="33" spans="1:22">
      <c r="C33" s="112"/>
      <c r="D33" s="2"/>
    </row>
    <row r="34" spans="1:22" ht="15.75">
      <c r="A34" s="139" t="s">
        <v>271</v>
      </c>
      <c r="C34" s="112"/>
      <c r="D34" s="2"/>
    </row>
    <row r="35" spans="1:22" ht="15.75">
      <c r="A35" s="139" t="s">
        <v>340</v>
      </c>
    </row>
    <row r="36" spans="1:22">
      <c r="A36" s="147" t="s">
        <v>341</v>
      </c>
    </row>
    <row r="37" spans="1:22" s="150" customFormat="1" ht="13.5" thickBot="1">
      <c r="A37" s="148" t="s">
        <v>342</v>
      </c>
      <c r="B37" s="149">
        <v>1950</v>
      </c>
      <c r="C37" s="149">
        <v>1951</v>
      </c>
      <c r="D37" s="149">
        <v>1952</v>
      </c>
      <c r="E37" s="149">
        <v>1953</v>
      </c>
      <c r="F37" s="149">
        <v>1954</v>
      </c>
      <c r="G37" s="149">
        <v>1955</v>
      </c>
      <c r="H37" s="149">
        <v>1956</v>
      </c>
      <c r="I37" s="149">
        <v>1957</v>
      </c>
      <c r="J37" s="149">
        <v>1958</v>
      </c>
      <c r="K37" s="149">
        <v>1959</v>
      </c>
      <c r="L37" s="149">
        <v>1960</v>
      </c>
      <c r="M37" s="149">
        <v>1961</v>
      </c>
      <c r="N37" s="149">
        <v>1962</v>
      </c>
      <c r="O37" s="149">
        <v>1963</v>
      </c>
      <c r="P37" s="149">
        <v>1964</v>
      </c>
      <c r="Q37" s="149">
        <v>1965</v>
      </c>
      <c r="R37" s="149">
        <v>1966</v>
      </c>
      <c r="S37" s="149">
        <v>1967</v>
      </c>
      <c r="T37" s="149">
        <v>1968</v>
      </c>
      <c r="U37" s="149">
        <v>1969</v>
      </c>
      <c r="V37" s="149">
        <v>1970</v>
      </c>
    </row>
    <row r="38" spans="1:22" s="153" customFormat="1" ht="13.5" thickBot="1">
      <c r="A38" s="151" t="s">
        <v>343</v>
      </c>
      <c r="B38" s="152">
        <v>15389.768744677844</v>
      </c>
      <c r="C38" s="152">
        <v>18516.955519515494</v>
      </c>
      <c r="D38" s="152">
        <v>19641.252770125666</v>
      </c>
      <c r="E38" s="152">
        <v>18502.541519350161</v>
      </c>
      <c r="F38" s="152">
        <v>19626.594365983121</v>
      </c>
      <c r="G38" s="152">
        <v>20527.851857374691</v>
      </c>
      <c r="H38" s="152">
        <v>22153.043747021344</v>
      </c>
      <c r="I38" s="152">
        <v>23668.380052025801</v>
      </c>
      <c r="J38" s="152">
        <v>24346.129742980876</v>
      </c>
      <c r="K38" s="152">
        <v>24987.074878065887</v>
      </c>
      <c r="L38" s="152">
        <v>27268.797251412656</v>
      </c>
      <c r="M38" s="152">
        <v>28709.453092960695</v>
      </c>
      <c r="N38" s="152">
        <v>29519.496395903621</v>
      </c>
      <c r="O38" s="152">
        <v>29065.098072338165</v>
      </c>
      <c r="P38" s="152">
        <v>31277.626966302341</v>
      </c>
      <c r="Q38" s="152">
        <v>31774.641851819975</v>
      </c>
      <c r="R38" s="152">
        <v>35172.384246615969</v>
      </c>
      <c r="S38" s="152">
        <v>36947.207128950329</v>
      </c>
      <c r="T38" s="152">
        <v>42196.231946258507</v>
      </c>
      <c r="U38" s="152">
        <v>46882.094398033667</v>
      </c>
      <c r="V38" s="152">
        <v>50656.043480395361</v>
      </c>
    </row>
    <row r="39" spans="1:22" s="154" customFormat="1" ht="15.75">
      <c r="A39" s="139" t="s">
        <v>271</v>
      </c>
      <c r="H39" s="155"/>
    </row>
    <row r="40" spans="1:22" s="154" customFormat="1" ht="15.75">
      <c r="A40" s="139" t="s">
        <v>340</v>
      </c>
      <c r="H40" s="155"/>
    </row>
    <row r="41" spans="1:22" s="154" customFormat="1">
      <c r="A41" s="147" t="s">
        <v>341</v>
      </c>
      <c r="H41" s="155"/>
    </row>
    <row r="42" spans="1:22" s="150" customFormat="1" ht="12.75">
      <c r="A42" s="148" t="s">
        <v>344</v>
      </c>
      <c r="B42" s="149">
        <v>1950</v>
      </c>
      <c r="C42" s="149">
        <v>1951</v>
      </c>
      <c r="D42" s="149">
        <v>1952</v>
      </c>
      <c r="E42" s="149">
        <v>1953</v>
      </c>
      <c r="F42" s="149">
        <v>1954</v>
      </c>
      <c r="G42" s="149">
        <v>1955</v>
      </c>
      <c r="H42" s="149">
        <v>1956</v>
      </c>
      <c r="I42" s="149">
        <v>1957</v>
      </c>
      <c r="J42" s="149">
        <v>1958</v>
      </c>
      <c r="K42" s="149">
        <v>1959</v>
      </c>
      <c r="L42" s="149">
        <v>1960</v>
      </c>
      <c r="M42" s="149">
        <v>1961</v>
      </c>
      <c r="N42" s="149">
        <v>1962</v>
      </c>
      <c r="O42" s="149">
        <v>1963</v>
      </c>
      <c r="P42" s="149">
        <v>1964</v>
      </c>
      <c r="Q42" s="149">
        <v>1965</v>
      </c>
      <c r="R42" s="149">
        <v>1966</v>
      </c>
      <c r="S42" s="149">
        <v>1967</v>
      </c>
      <c r="T42" s="149">
        <v>1968</v>
      </c>
      <c r="U42" s="149">
        <v>1969</v>
      </c>
      <c r="V42" s="149">
        <v>1970</v>
      </c>
    </row>
    <row r="43" spans="1:22" s="154" customFormat="1" ht="12.75">
      <c r="A43" s="156" t="s">
        <v>345</v>
      </c>
      <c r="B43" s="157">
        <v>9604.4684975452728</v>
      </c>
      <c r="C43" s="157">
        <v>12033.476643955013</v>
      </c>
      <c r="D43" s="157">
        <v>11001.012724587603</v>
      </c>
      <c r="E43" s="157">
        <v>9380.1373501944963</v>
      </c>
      <c r="F43" s="157">
        <v>11406.461152758135</v>
      </c>
      <c r="G43" s="157">
        <v>11784.606710580814</v>
      </c>
      <c r="H43" s="157">
        <v>12223.250883015251</v>
      </c>
      <c r="I43" s="157">
        <v>13501.321160060272</v>
      </c>
      <c r="J43" s="157">
        <v>12725.12064993897</v>
      </c>
      <c r="K43" s="157">
        <v>12957.62173542587</v>
      </c>
      <c r="L43" s="157">
        <v>14694.241932642182</v>
      </c>
      <c r="M43" s="157">
        <v>14857.523253105526</v>
      </c>
      <c r="N43" s="157">
        <v>15025.100053449032</v>
      </c>
      <c r="O43" s="157">
        <v>14727.201618584259</v>
      </c>
      <c r="P43" s="157">
        <v>15683.894447103541</v>
      </c>
      <c r="Q43" s="157">
        <v>15864.887723763411</v>
      </c>
      <c r="R43" s="157">
        <v>18258.018680521694</v>
      </c>
      <c r="S43" s="157">
        <v>18936.827749861885</v>
      </c>
      <c r="T43" s="157">
        <v>21078.436261700153</v>
      </c>
      <c r="U43" s="157">
        <v>22944.971172636822</v>
      </c>
      <c r="V43" s="157">
        <v>25702.255637818194</v>
      </c>
    </row>
    <row r="44" spans="1:22" s="154" customFormat="1" ht="15.75">
      <c r="A44" s="139" t="s">
        <v>271</v>
      </c>
      <c r="H44" s="155"/>
    </row>
    <row r="45" spans="1:22" s="154" customFormat="1" ht="15.75">
      <c r="A45" s="139" t="s">
        <v>340</v>
      </c>
      <c r="H45" s="155"/>
    </row>
    <row r="46" spans="1:22" s="154" customFormat="1">
      <c r="A46" s="147" t="s">
        <v>341</v>
      </c>
      <c r="H46" s="155"/>
    </row>
    <row r="47" spans="1:22" s="150" customFormat="1" ht="12.75">
      <c r="A47" s="159" t="s">
        <v>346</v>
      </c>
      <c r="B47" s="149">
        <v>1950</v>
      </c>
      <c r="C47" s="149">
        <v>1951</v>
      </c>
      <c r="D47" s="149">
        <v>1952</v>
      </c>
      <c r="E47" s="149">
        <v>1953</v>
      </c>
      <c r="F47" s="149">
        <v>1954</v>
      </c>
      <c r="G47" s="149">
        <v>1955</v>
      </c>
      <c r="H47" s="149">
        <v>1956</v>
      </c>
      <c r="I47" s="149">
        <v>1957</v>
      </c>
      <c r="J47" s="149">
        <v>1958</v>
      </c>
      <c r="K47" s="149">
        <v>1959</v>
      </c>
      <c r="L47" s="149">
        <v>1960</v>
      </c>
      <c r="M47" s="149">
        <v>1961</v>
      </c>
      <c r="N47" s="149">
        <v>1962</v>
      </c>
      <c r="O47" s="149">
        <v>1963</v>
      </c>
      <c r="P47" s="149">
        <v>1964</v>
      </c>
      <c r="Q47" s="149">
        <v>1965</v>
      </c>
      <c r="R47" s="149">
        <v>1966</v>
      </c>
      <c r="S47" s="149">
        <v>1967</v>
      </c>
      <c r="T47" s="149">
        <v>1968</v>
      </c>
      <c r="U47" s="149">
        <v>1969</v>
      </c>
      <c r="V47" s="149">
        <v>1970</v>
      </c>
    </row>
    <row r="48" spans="1:22" s="160" customFormat="1" ht="12.75">
      <c r="A48" s="156" t="s">
        <v>343</v>
      </c>
      <c r="B48" s="157">
        <v>92204.421166548549</v>
      </c>
      <c r="C48" s="157">
        <v>97699.004034301091</v>
      </c>
      <c r="D48" s="157">
        <v>102143.62106030088</v>
      </c>
      <c r="E48" s="157">
        <v>105726.12526751845</v>
      </c>
      <c r="F48" s="157">
        <v>114554.55337674267</v>
      </c>
      <c r="G48" s="157">
        <v>121182.73980139136</v>
      </c>
      <c r="H48" s="157">
        <v>126036.79326859645</v>
      </c>
      <c r="I48" s="157">
        <v>135029.43392062845</v>
      </c>
      <c r="J48" s="157">
        <v>142637.45519653446</v>
      </c>
      <c r="K48" s="157">
        <v>146685.11431870257</v>
      </c>
      <c r="L48" s="157">
        <v>158671.09400780487</v>
      </c>
      <c r="M48" s="157">
        <v>171137.28960982157</v>
      </c>
      <c r="N48" s="157">
        <v>178324.71265848301</v>
      </c>
      <c r="O48" s="157">
        <v>183164.73199280608</v>
      </c>
      <c r="P48" s="157">
        <v>194910.90221970313</v>
      </c>
      <c r="Q48" s="157">
        <v>203482.72064933585</v>
      </c>
      <c r="R48" s="157">
        <v>212542.71149949462</v>
      </c>
      <c r="S48" s="157">
        <v>222217.16576085056</v>
      </c>
      <c r="T48" s="157">
        <v>240257.61027662494</v>
      </c>
      <c r="U48" s="157">
        <v>259307.16894554714</v>
      </c>
      <c r="V48" s="157">
        <v>270370.83476555889</v>
      </c>
    </row>
    <row r="51" spans="1:22" s="154" customFormat="1" ht="13.35" customHeight="1">
      <c r="A51" s="139" t="s">
        <v>271</v>
      </c>
    </row>
    <row r="52" spans="1:22" s="154" customFormat="1" ht="13.35" customHeight="1">
      <c r="A52" s="139" t="s">
        <v>340</v>
      </c>
    </row>
    <row r="53" spans="1:22" s="154" customFormat="1" ht="13.35" customHeight="1">
      <c r="A53" s="147" t="s">
        <v>347</v>
      </c>
    </row>
    <row r="54" spans="1:22" s="154" customFormat="1" ht="13.35" customHeight="1">
      <c r="A54" s="158"/>
      <c r="B54" s="161"/>
      <c r="C54" s="161"/>
      <c r="D54" s="161"/>
      <c r="E54" s="161"/>
      <c r="F54" s="161"/>
      <c r="G54" s="161"/>
      <c r="H54" s="161"/>
      <c r="I54" s="161"/>
      <c r="J54" s="161"/>
    </row>
    <row r="55" spans="1:22" s="154" customFormat="1" ht="13.35" customHeight="1">
      <c r="A55" s="148" t="s">
        <v>342</v>
      </c>
      <c r="B55" s="162">
        <v>1970</v>
      </c>
      <c r="C55" s="162">
        <v>1971</v>
      </c>
      <c r="D55" s="162">
        <v>1972</v>
      </c>
      <c r="E55" s="162">
        <v>1973</v>
      </c>
      <c r="F55" s="162">
        <v>1974</v>
      </c>
      <c r="G55" s="162">
        <v>1975</v>
      </c>
      <c r="H55" s="162">
        <v>1976</v>
      </c>
      <c r="I55" s="162">
        <v>1977</v>
      </c>
      <c r="J55" s="162">
        <v>1978</v>
      </c>
      <c r="K55" s="162">
        <v>1979</v>
      </c>
      <c r="L55" s="162">
        <v>1980</v>
      </c>
      <c r="M55" s="162">
        <v>1981</v>
      </c>
      <c r="N55" s="162">
        <v>1982</v>
      </c>
      <c r="O55" s="162">
        <v>1983</v>
      </c>
      <c r="P55" s="162">
        <v>1984</v>
      </c>
      <c r="Q55" s="162">
        <v>1985</v>
      </c>
      <c r="R55" s="162">
        <v>1986</v>
      </c>
      <c r="S55" s="162">
        <v>1987</v>
      </c>
      <c r="T55" s="162">
        <v>1988</v>
      </c>
      <c r="U55" s="162">
        <v>1989</v>
      </c>
      <c r="V55" s="162">
        <v>1990</v>
      </c>
    </row>
    <row r="56" spans="1:22" s="154" customFormat="1" ht="13.35" customHeight="1">
      <c r="A56" s="163" t="s">
        <v>343</v>
      </c>
      <c r="B56" s="157">
        <v>126144.58136410364</v>
      </c>
      <c r="C56" s="157">
        <v>138971.30015423283</v>
      </c>
      <c r="D56" s="157">
        <v>154081.9989650088</v>
      </c>
      <c r="E56" s="157">
        <v>175384.57083537307</v>
      </c>
      <c r="F56" s="157">
        <v>193651.60074724897</v>
      </c>
      <c r="G56" s="157">
        <v>210421.77429425964</v>
      </c>
      <c r="H56" s="157">
        <v>225900.58538824308</v>
      </c>
      <c r="I56" s="157">
        <v>234152.10271067038</v>
      </c>
      <c r="J56" s="157">
        <v>242960.22562035732</v>
      </c>
      <c r="K56" s="157">
        <v>252759.70379479535</v>
      </c>
      <c r="L56" s="157">
        <v>278658.3836954615</v>
      </c>
      <c r="M56" s="157">
        <v>264340.445684231</v>
      </c>
      <c r="N56" s="157">
        <v>236995.99474933653</v>
      </c>
      <c r="O56" s="157">
        <v>195132.20256532042</v>
      </c>
      <c r="P56" s="157">
        <v>193674.63929647388</v>
      </c>
      <c r="Q56" s="157">
        <v>203358.19855757593</v>
      </c>
      <c r="R56" s="157">
        <v>230675.8771464008</v>
      </c>
      <c r="S56" s="157">
        <v>233812.26525054459</v>
      </c>
      <c r="T56" s="157">
        <v>228975.95557891668</v>
      </c>
      <c r="U56" s="157">
        <v>225582.61277103293</v>
      </c>
      <c r="V56" s="157">
        <v>211674.25560303306</v>
      </c>
    </row>
    <row r="57" spans="1:22" s="154" customFormat="1" ht="13.35" customHeight="1">
      <c r="A57" s="158"/>
      <c r="B57" s="164"/>
      <c r="C57" s="164"/>
      <c r="D57" s="164"/>
      <c r="E57" s="164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4"/>
      <c r="U57" s="164"/>
      <c r="V57" s="164"/>
    </row>
    <row r="58" spans="1:22" s="154" customFormat="1" ht="13.35" customHeight="1">
      <c r="A58" s="139" t="s">
        <v>271</v>
      </c>
    </row>
    <row r="59" spans="1:22" s="154" customFormat="1" ht="13.35" customHeight="1">
      <c r="A59" s="139" t="s">
        <v>340</v>
      </c>
    </row>
    <row r="60" spans="1:22" s="154" customFormat="1" ht="13.35" customHeight="1">
      <c r="A60" s="147" t="s">
        <v>347</v>
      </c>
    </row>
    <row r="61" spans="1:22" s="154" customFormat="1" ht="13.35" customHeight="1"/>
    <row r="62" spans="1:22" s="154" customFormat="1" ht="13.35" customHeight="1">
      <c r="A62" s="148" t="s">
        <v>344</v>
      </c>
      <c r="B62" s="162">
        <v>1970</v>
      </c>
      <c r="C62" s="162">
        <v>1971</v>
      </c>
      <c r="D62" s="162">
        <v>1972</v>
      </c>
      <c r="E62" s="162">
        <v>1973</v>
      </c>
      <c r="F62" s="162">
        <v>1974</v>
      </c>
      <c r="G62" s="162">
        <v>1975</v>
      </c>
      <c r="H62" s="162">
        <v>1976</v>
      </c>
      <c r="I62" s="162">
        <v>1977</v>
      </c>
      <c r="J62" s="162">
        <v>1978</v>
      </c>
      <c r="K62" s="162">
        <v>1979</v>
      </c>
      <c r="L62" s="162">
        <v>1980</v>
      </c>
      <c r="M62" s="162">
        <v>1981</v>
      </c>
      <c r="N62" s="162">
        <v>1982</v>
      </c>
      <c r="O62" s="162">
        <v>1983</v>
      </c>
      <c r="P62" s="162">
        <v>1984</v>
      </c>
      <c r="Q62" s="162">
        <v>1985</v>
      </c>
      <c r="R62" s="162">
        <v>1986</v>
      </c>
      <c r="S62" s="162">
        <v>1987</v>
      </c>
      <c r="T62" s="162">
        <v>1988</v>
      </c>
      <c r="U62" s="162">
        <v>1989</v>
      </c>
      <c r="V62" s="162">
        <v>1990</v>
      </c>
    </row>
    <row r="63" spans="1:22" s="154" customFormat="1" ht="13.35" customHeight="1">
      <c r="A63" s="163" t="s">
        <v>345</v>
      </c>
      <c r="B63" s="157">
        <v>69004.074255450949</v>
      </c>
      <c r="C63" s="157">
        <v>77393.178886604248</v>
      </c>
      <c r="D63" s="157">
        <v>86469.729790697835</v>
      </c>
      <c r="E63" s="157">
        <v>99636.247114105237</v>
      </c>
      <c r="F63" s="157">
        <v>122293.47162871576</v>
      </c>
      <c r="G63" s="157">
        <v>116711.61032194084</v>
      </c>
      <c r="H63" s="157">
        <v>115965.20750881688</v>
      </c>
      <c r="I63" s="157">
        <v>113211.55790583696</v>
      </c>
      <c r="J63" s="157">
        <v>120313.07197917064</v>
      </c>
      <c r="K63" s="157">
        <v>135356.3082746912</v>
      </c>
      <c r="L63" s="157">
        <v>149748.99407726969</v>
      </c>
      <c r="M63" s="157">
        <v>145591.15333665648</v>
      </c>
      <c r="N63" s="157">
        <v>120377.46172780116</v>
      </c>
      <c r="O63" s="157">
        <v>97259.338538961456</v>
      </c>
      <c r="P63" s="157">
        <v>98587.46246619396</v>
      </c>
      <c r="Q63" s="157">
        <v>99959.003291537068</v>
      </c>
      <c r="R63" s="157">
        <v>115790.79944202096</v>
      </c>
      <c r="S63" s="157">
        <v>118368.80368267605</v>
      </c>
      <c r="T63" s="157">
        <v>123761.12637740305</v>
      </c>
      <c r="U63" s="157">
        <v>134688.83212968652</v>
      </c>
      <c r="V63" s="157">
        <v>150565.94371485617</v>
      </c>
    </row>
    <row r="64" spans="1:22" s="154" customFormat="1" ht="13.35" customHeight="1">
      <c r="A64" s="139" t="s">
        <v>271</v>
      </c>
    </row>
    <row r="65" spans="1:23" s="154" customFormat="1" ht="13.35" customHeight="1">
      <c r="A65" s="139" t="s">
        <v>340</v>
      </c>
    </row>
    <row r="66" spans="1:23" s="154" customFormat="1" ht="13.35" customHeight="1">
      <c r="A66" s="147" t="s">
        <v>347</v>
      </c>
    </row>
    <row r="67" spans="1:23" s="154" customFormat="1" ht="13.35" customHeight="1"/>
    <row r="68" spans="1:23" s="154" customFormat="1" ht="13.35" customHeight="1">
      <c r="A68" s="159" t="s">
        <v>346</v>
      </c>
      <c r="B68" s="162">
        <v>1970</v>
      </c>
      <c r="C68" s="162">
        <v>1971</v>
      </c>
      <c r="D68" s="162">
        <v>1972</v>
      </c>
      <c r="E68" s="162">
        <v>1973</v>
      </c>
      <c r="F68" s="162">
        <v>1974</v>
      </c>
      <c r="G68" s="162">
        <v>1975</v>
      </c>
      <c r="H68" s="162">
        <v>1976</v>
      </c>
      <c r="I68" s="162">
        <v>1977</v>
      </c>
      <c r="J68" s="162">
        <v>1978</v>
      </c>
      <c r="K68" s="162">
        <v>1979</v>
      </c>
      <c r="L68" s="162">
        <v>1980</v>
      </c>
      <c r="M68" s="162">
        <v>1981</v>
      </c>
      <c r="N68" s="162">
        <v>1982</v>
      </c>
      <c r="O68" s="162">
        <v>1983</v>
      </c>
      <c r="P68" s="162">
        <v>1984</v>
      </c>
      <c r="Q68" s="162">
        <v>1985</v>
      </c>
      <c r="R68" s="162">
        <v>1986</v>
      </c>
      <c r="S68" s="162">
        <v>1987</v>
      </c>
      <c r="T68" s="162">
        <v>1988</v>
      </c>
      <c r="U68" s="162">
        <v>1989</v>
      </c>
      <c r="V68" s="162">
        <v>1990</v>
      </c>
    </row>
    <row r="69" spans="1:23" s="160" customFormat="1" ht="13.35" customHeight="1">
      <c r="A69" s="163" t="s">
        <v>345</v>
      </c>
      <c r="B69" s="157">
        <v>608516.68317215436</v>
      </c>
      <c r="C69" s="157">
        <v>655765.32977354911</v>
      </c>
      <c r="D69" s="157">
        <v>710854.76218665601</v>
      </c>
      <c r="E69" s="157">
        <v>782160.44186264824</v>
      </c>
      <c r="F69" s="157">
        <v>836888.22738043731</v>
      </c>
      <c r="G69" s="157">
        <v>870146.6612549799</v>
      </c>
      <c r="H69" s="157">
        <v>934121.84953832778</v>
      </c>
      <c r="I69" s="157">
        <v>980967.41847748542</v>
      </c>
      <c r="J69" s="157">
        <v>1024672.8585979261</v>
      </c>
      <c r="K69" s="157">
        <v>1092271.353016956</v>
      </c>
      <c r="L69" s="157">
        <v>1175913.7572384805</v>
      </c>
      <c r="M69" s="157">
        <v>1161769.2879701233</v>
      </c>
      <c r="N69" s="157">
        <v>1158372.6613818023</v>
      </c>
      <c r="O69" s="157">
        <v>1127839.28845947</v>
      </c>
      <c r="P69" s="157">
        <v>1174980.1197893193</v>
      </c>
      <c r="Q69" s="157">
        <v>1227906.0263842167</v>
      </c>
      <c r="R69" s="157">
        <v>1292020.9619157373</v>
      </c>
      <c r="S69" s="157">
        <v>1335058.2898396954</v>
      </c>
      <c r="T69" s="157">
        <v>1341933.131501138</v>
      </c>
      <c r="U69" s="157">
        <v>1366012.4938468786</v>
      </c>
      <c r="V69" s="157">
        <v>1345422.5142341412</v>
      </c>
    </row>
    <row r="71" spans="1:23" s="35" customFormat="1" ht="12.95" customHeight="1">
      <c r="A71" s="39" t="s">
        <v>259</v>
      </c>
    </row>
    <row r="72" spans="1:23" s="39" customFormat="1" ht="12.95" customHeight="1">
      <c r="A72" s="40" t="s">
        <v>260</v>
      </c>
    </row>
    <row r="73" spans="1:23" s="35" customFormat="1" ht="12.95" customHeight="1">
      <c r="A73" s="37"/>
    </row>
    <row r="74" spans="1:23" s="35" customFormat="1" ht="12.95" customHeight="1">
      <c r="A74" s="35" t="s">
        <v>261</v>
      </c>
    </row>
    <row r="75" spans="1:23" s="35" customFormat="1" ht="12.95" customHeight="1">
      <c r="A75" s="37"/>
    </row>
    <row r="76" spans="1:23" s="35" customFormat="1" ht="12.95" customHeight="1">
      <c r="A76" s="92" t="s">
        <v>209</v>
      </c>
      <c r="B76" s="14">
        <v>1990</v>
      </c>
      <c r="C76" s="14">
        <v>1991</v>
      </c>
      <c r="D76" s="14">
        <v>1992</v>
      </c>
      <c r="E76" s="14">
        <v>1993</v>
      </c>
      <c r="F76" s="14">
        <v>1994</v>
      </c>
      <c r="G76" s="14">
        <v>1995</v>
      </c>
      <c r="H76" s="14">
        <v>1996</v>
      </c>
      <c r="I76" s="14">
        <v>1997</v>
      </c>
      <c r="J76" s="14">
        <v>1998</v>
      </c>
      <c r="K76" s="14">
        <v>1999</v>
      </c>
      <c r="L76" s="14">
        <v>2000</v>
      </c>
      <c r="M76" s="14">
        <v>2001</v>
      </c>
      <c r="N76" s="14">
        <v>2002</v>
      </c>
      <c r="O76" s="14">
        <v>2003</v>
      </c>
      <c r="P76" s="14">
        <v>2004</v>
      </c>
      <c r="Q76" s="14">
        <v>2005</v>
      </c>
      <c r="R76" s="14">
        <v>2006</v>
      </c>
      <c r="S76" s="14">
        <v>2007</v>
      </c>
      <c r="T76" s="14">
        <v>2008</v>
      </c>
      <c r="U76" s="14">
        <v>2009</v>
      </c>
      <c r="V76" s="14">
        <v>2010</v>
      </c>
      <c r="W76" s="93" t="s">
        <v>262</v>
      </c>
    </row>
    <row r="77" spans="1:23" s="35" customFormat="1" ht="12.95" customHeight="1">
      <c r="A77" s="94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95"/>
    </row>
    <row r="78" spans="1:23" s="35" customFormat="1" ht="12.95" customHeight="1">
      <c r="A78" s="47" t="s">
        <v>211</v>
      </c>
      <c r="B78" s="96">
        <v>279752.72528689803</v>
      </c>
      <c r="C78" s="96">
        <v>289779.783691313</v>
      </c>
      <c r="D78" s="96">
        <v>297945.68569832301</v>
      </c>
      <c r="E78" s="96">
        <v>306033.00793020101</v>
      </c>
      <c r="F78" s="96">
        <v>310549.43554381002</v>
      </c>
      <c r="G78" s="96">
        <v>313766.27249301301</v>
      </c>
      <c r="H78" s="96">
        <v>314217.67879017</v>
      </c>
      <c r="I78" s="96">
        <v>323914.98128038301</v>
      </c>
      <c r="J78" s="96">
        <v>332254.782136166</v>
      </c>
      <c r="K78" s="96">
        <v>340372.87271401403</v>
      </c>
      <c r="L78" s="96">
        <v>344608.94144510402</v>
      </c>
      <c r="M78" s="96">
        <v>348878.22060556198</v>
      </c>
      <c r="N78" s="96">
        <v>355658.95011691801</v>
      </c>
      <c r="O78" s="96">
        <v>360727.67713793198</v>
      </c>
      <c r="P78" s="96">
        <v>371019.17003150802</v>
      </c>
      <c r="Q78" s="96">
        <v>384727.97102651797</v>
      </c>
      <c r="R78" s="96">
        <v>398488.37889375503</v>
      </c>
      <c r="S78" s="96">
        <v>420495.90981189598</v>
      </c>
      <c r="T78" s="96">
        <v>433303.55074427999</v>
      </c>
      <c r="U78" s="96">
        <v>449824.12947557599</v>
      </c>
      <c r="V78" s="96">
        <v>468626.88829222298</v>
      </c>
      <c r="W78" s="47" t="s">
        <v>212</v>
      </c>
    </row>
    <row r="79" spans="1:23" s="35" customFormat="1" ht="12.95" customHeight="1">
      <c r="A79" s="47" t="s">
        <v>213</v>
      </c>
      <c r="B79" s="96">
        <v>1062479.9369417599</v>
      </c>
      <c r="C79" s="96">
        <v>1097192.8053480401</v>
      </c>
      <c r="D79" s="96">
        <v>1135235.75770799</v>
      </c>
      <c r="E79" s="96">
        <v>1171531.93247228</v>
      </c>
      <c r="F79" s="96">
        <v>1234810.7234504099</v>
      </c>
      <c r="G79" s="96">
        <v>1242910.0770591199</v>
      </c>
      <c r="H79" s="96">
        <v>1279282.58209823</v>
      </c>
      <c r="I79" s="96">
        <v>1342127.90069454</v>
      </c>
      <c r="J79" s="96">
        <v>1373276.17915581</v>
      </c>
      <c r="K79" s="96">
        <v>1387383.3035848001</v>
      </c>
      <c r="L79" s="96">
        <v>1453087.5047900099</v>
      </c>
      <c r="M79" s="96">
        <v>1473329.7752596601</v>
      </c>
      <c r="N79" s="96">
        <v>1479794.0122897199</v>
      </c>
      <c r="O79" s="96">
        <v>1502690.1212130601</v>
      </c>
      <c r="P79" s="96">
        <v>1582260.42232028</v>
      </c>
      <c r="Q79" s="96">
        <v>1670283.4250606101</v>
      </c>
      <c r="R79" s="96">
        <v>1777598.28867897</v>
      </c>
      <c r="S79" s="96">
        <v>1886560.4130456999</v>
      </c>
      <c r="T79" s="96">
        <v>1966548.98154554</v>
      </c>
      <c r="U79" s="96">
        <v>1949752.03528062</v>
      </c>
      <c r="V79" s="96">
        <v>2069825.45710297</v>
      </c>
      <c r="W79" s="47" t="s">
        <v>214</v>
      </c>
    </row>
    <row r="80" spans="1:23" s="35" customFormat="1" ht="12.95" customHeight="1">
      <c r="A80" s="47" t="s">
        <v>215</v>
      </c>
      <c r="B80" s="96">
        <v>294285.83544390497</v>
      </c>
      <c r="C80" s="96">
        <v>309320.35727924999</v>
      </c>
      <c r="D80" s="96">
        <v>330875.71327563998</v>
      </c>
      <c r="E80" s="96">
        <v>346197.410069665</v>
      </c>
      <c r="F80" s="96">
        <v>376469.63306593901</v>
      </c>
      <c r="G80" s="96">
        <v>353140.921002961</v>
      </c>
      <c r="H80" s="96">
        <v>371549.407221612</v>
      </c>
      <c r="I80" s="96">
        <v>420934.37283724401</v>
      </c>
      <c r="J80" s="96">
        <v>439421.48235029401</v>
      </c>
      <c r="K80" s="96">
        <v>412713.570288499</v>
      </c>
      <c r="L80" s="96">
        <v>434069.83716711501</v>
      </c>
      <c r="M80" s="96">
        <v>424904.25380025897</v>
      </c>
      <c r="N80" s="96">
        <v>404660.24060129002</v>
      </c>
      <c r="O80" s="96">
        <v>400405.23616398498</v>
      </c>
      <c r="P80" s="96">
        <v>445797.24161097303</v>
      </c>
      <c r="Q80" s="96">
        <v>491154.003547056</v>
      </c>
      <c r="R80" s="96">
        <v>552348.21448035201</v>
      </c>
      <c r="S80" s="96">
        <v>620006.24304415402</v>
      </c>
      <c r="T80" s="96">
        <v>679393.93489973596</v>
      </c>
      <c r="U80" s="96">
        <v>616440.66062590503</v>
      </c>
      <c r="V80" s="96">
        <v>698018.32667340105</v>
      </c>
      <c r="W80" s="47" t="s">
        <v>216</v>
      </c>
    </row>
    <row r="81" spans="1:23" s="35" customFormat="1" ht="12.95" customHeight="1">
      <c r="A81" s="47" t="s">
        <v>217</v>
      </c>
      <c r="B81" s="96">
        <v>39720.602940198703</v>
      </c>
      <c r="C81" s="96">
        <v>43297.297638894503</v>
      </c>
      <c r="D81" s="96">
        <v>60772.1254988004</v>
      </c>
      <c r="E81" s="96">
        <v>67136.206290177593</v>
      </c>
      <c r="F81" s="96">
        <v>81314.526767388103</v>
      </c>
      <c r="G81" s="96">
        <v>28954.268730502201</v>
      </c>
      <c r="H81" s="96">
        <v>66655.919778176001</v>
      </c>
      <c r="I81" s="96">
        <v>99455.785892898595</v>
      </c>
      <c r="J81" s="96">
        <v>110185.679081044</v>
      </c>
      <c r="K81" s="96">
        <v>88701.557135377705</v>
      </c>
      <c r="L81" s="96">
        <v>109342.611178095</v>
      </c>
      <c r="M81" s="96">
        <v>123852.453093024</v>
      </c>
      <c r="N81" s="96">
        <v>111742.327458777</v>
      </c>
      <c r="O81" s="96">
        <v>74257.190262414195</v>
      </c>
      <c r="P81" s="96">
        <v>64953.128151778998</v>
      </c>
      <c r="Q81" s="96">
        <v>43580.651274082898</v>
      </c>
      <c r="R81" s="96">
        <v>41668.117933412701</v>
      </c>
      <c r="S81" s="96">
        <v>31285.1555399807</v>
      </c>
      <c r="T81" s="96">
        <v>25295.398773744801</v>
      </c>
      <c r="U81" s="96">
        <v>-14821.4734077503</v>
      </c>
      <c r="V81" s="96">
        <v>13157.4351118055</v>
      </c>
      <c r="W81" s="47" t="s">
        <v>218</v>
      </c>
    </row>
    <row r="82" spans="1:23" s="35" customFormat="1" ht="12.95" customHeight="1">
      <c r="A82" s="47" t="s">
        <v>219</v>
      </c>
      <c r="B82" s="96">
        <v>228838.637424685</v>
      </c>
      <c r="C82" s="96">
        <v>238792.35210498399</v>
      </c>
      <c r="D82" s="96">
        <v>252880.28948996199</v>
      </c>
      <c r="E82" s="96">
        <v>270398.57877054898</v>
      </c>
      <c r="F82" s="96">
        <v>296555.830061824</v>
      </c>
      <c r="G82" s="96">
        <v>334282.10804492998</v>
      </c>
      <c r="H82" s="96">
        <v>364894.18187514</v>
      </c>
      <c r="I82" s="96">
        <v>400872.44545769802</v>
      </c>
      <c r="J82" s="96">
        <v>430933.12637273298</v>
      </c>
      <c r="K82" s="96">
        <v>450273.92956377601</v>
      </c>
      <c r="L82" s="96">
        <v>499183.22483512998</v>
      </c>
      <c r="M82" s="96">
        <v>501140.836721459</v>
      </c>
      <c r="N82" s="96">
        <v>511090.97981391399</v>
      </c>
      <c r="O82" s="96">
        <v>530590.59634312801</v>
      </c>
      <c r="P82" s="96">
        <v>596941.40365270397</v>
      </c>
      <c r="Q82" s="96">
        <v>643857.40209807898</v>
      </c>
      <c r="R82" s="96">
        <v>687623.28611145006</v>
      </c>
      <c r="S82" s="96">
        <v>726123.94714362395</v>
      </c>
      <c r="T82" s="96">
        <v>738696.650840641</v>
      </c>
      <c r="U82" s="96">
        <v>668288.81433946302</v>
      </c>
      <c r="V82" s="96">
        <v>745443.56352292094</v>
      </c>
      <c r="W82" s="48" t="s">
        <v>220</v>
      </c>
    </row>
    <row r="83" spans="1:23" s="35" customFormat="1" ht="12.95" customHeight="1">
      <c r="A83" s="47" t="s">
        <v>221</v>
      </c>
      <c r="B83" s="96">
        <v>178527.42353254801</v>
      </c>
      <c r="C83" s="96">
        <v>203951.077558155</v>
      </c>
      <c r="D83" s="96">
        <v>237683.36595106401</v>
      </c>
      <c r="E83" s="96">
        <v>262044.33218321099</v>
      </c>
      <c r="F83" s="96">
        <v>302094.42053813301</v>
      </c>
      <c r="G83" s="96">
        <v>319461.30521471601</v>
      </c>
      <c r="H83" s="96">
        <v>348504.78342708503</v>
      </c>
      <c r="I83" s="96">
        <v>408804.14794248599</v>
      </c>
      <c r="J83" s="96">
        <v>443567.56022882799</v>
      </c>
      <c r="K83" s="96">
        <v>427822.41973986098</v>
      </c>
      <c r="L83" s="96">
        <v>482753.10385649197</v>
      </c>
      <c r="M83" s="96">
        <v>482938.46045126999</v>
      </c>
      <c r="N83" s="96">
        <v>455588.49966639298</v>
      </c>
      <c r="O83" s="96">
        <v>461903.28187988501</v>
      </c>
      <c r="P83" s="96">
        <v>527262.12063501496</v>
      </c>
      <c r="Q83" s="96">
        <v>586564.31104488403</v>
      </c>
      <c r="R83" s="96">
        <v>671919.01758780796</v>
      </c>
      <c r="S83" s="96">
        <v>759346.85125929804</v>
      </c>
      <c r="T83" s="96">
        <v>820263.40001687198</v>
      </c>
      <c r="U83" s="96">
        <v>699436.67078367202</v>
      </c>
      <c r="V83" s="96">
        <v>859333.381437629</v>
      </c>
      <c r="W83" s="48" t="s">
        <v>222</v>
      </c>
    </row>
    <row r="84" spans="1:23" s="35" customFormat="1" ht="12.95" customHeight="1">
      <c r="A84" s="47" t="s">
        <v>223</v>
      </c>
      <c r="B84" s="96">
        <v>609.52819999999997</v>
      </c>
      <c r="C84" s="96">
        <v>14588.4126</v>
      </c>
      <c r="D84" s="96">
        <v>8494.1129999999994</v>
      </c>
      <c r="E84" s="96">
        <v>18862.7605</v>
      </c>
      <c r="F84" s="96">
        <v>18147.831900000001</v>
      </c>
      <c r="G84" s="96">
        <v>37010.721400000002</v>
      </c>
      <c r="H84" s="96">
        <v>40091.319600000003</v>
      </c>
      <c r="I84" s="96">
        <v>34259.974199999997</v>
      </c>
      <c r="J84" s="96">
        <v>25687.612300000001</v>
      </c>
      <c r="K84" s="96">
        <v>16794.890599999999</v>
      </c>
      <c r="L84" s="96">
        <v>4271.5439999999999</v>
      </c>
      <c r="M84" s="96">
        <v>-14386.8439</v>
      </c>
      <c r="N84" s="96">
        <v>-17857.416099999999</v>
      </c>
      <c r="O84" s="96">
        <v>12107.828100000001</v>
      </c>
      <c r="P84" s="96">
        <v>11085.4195</v>
      </c>
      <c r="Q84" s="96">
        <v>4.8300000000000003E-2</v>
      </c>
      <c r="R84" s="96">
        <v>6779.1819999999998</v>
      </c>
      <c r="S84" s="96">
        <v>14974.4558</v>
      </c>
      <c r="T84" s="96">
        <v>21959.636299999998</v>
      </c>
      <c r="U84" s="96">
        <v>-3652.1024000000002</v>
      </c>
      <c r="V84" s="96">
        <v>23556.949100000002</v>
      </c>
      <c r="W84" s="48" t="s">
        <v>224</v>
      </c>
    </row>
    <row r="85" spans="1:23" s="35" customFormat="1" ht="12.95" customHeight="1">
      <c r="A85" s="94" t="s">
        <v>225</v>
      </c>
      <c r="B85" s="97">
        <v>1707785.0795009099</v>
      </c>
      <c r="C85" s="97">
        <v>1766790.67301669</v>
      </c>
      <c r="D85" s="97">
        <v>1816431.78393303</v>
      </c>
      <c r="E85" s="97">
        <v>1878400.53038782</v>
      </c>
      <c r="F85" s="97">
        <v>1967861.78352831</v>
      </c>
      <c r="G85" s="97">
        <v>1981039.35259392</v>
      </c>
      <c r="H85" s="97">
        <v>2051204.0422696399</v>
      </c>
      <c r="I85" s="97">
        <v>2159555.9138190001</v>
      </c>
      <c r="J85" s="97">
        <v>2210493.7553922399</v>
      </c>
      <c r="K85" s="97">
        <v>2224105.8806541399</v>
      </c>
      <c r="L85" s="97">
        <v>2322850.4447532999</v>
      </c>
      <c r="M85" s="97">
        <v>2339171.6670293999</v>
      </c>
      <c r="N85" s="97">
        <v>2349331.38503356</v>
      </c>
      <c r="O85" s="97">
        <v>2390343.6334818602</v>
      </c>
      <c r="P85" s="97">
        <v>2531072.9310410498</v>
      </c>
      <c r="Q85" s="97">
        <v>2647084.6875392301</v>
      </c>
      <c r="R85" s="97">
        <v>2794330.8548133099</v>
      </c>
      <c r="S85" s="97">
        <v>2952280.7373359501</v>
      </c>
      <c r="T85" s="97">
        <v>3071623.69284942</v>
      </c>
      <c r="U85" s="97">
        <v>3009884.8174453699</v>
      </c>
      <c r="V85" s="97">
        <v>3190982.4139004601</v>
      </c>
      <c r="W85" s="95" t="s">
        <v>226</v>
      </c>
    </row>
    <row r="86" spans="1:23" s="35" customFormat="1" ht="12.95" customHeight="1">
      <c r="A86" s="98"/>
      <c r="B86" s="98"/>
      <c r="C86" s="98"/>
      <c r="D86" s="98"/>
      <c r="E86" s="98"/>
      <c r="F86" s="98"/>
      <c r="G86" s="98"/>
      <c r="H86" s="98"/>
      <c r="I86" s="98"/>
      <c r="J86" s="98"/>
      <c r="K86" s="98"/>
      <c r="L86" s="98"/>
      <c r="M86" s="98"/>
      <c r="N86" s="98"/>
      <c r="O86" s="98"/>
      <c r="P86" s="98"/>
      <c r="Q86" s="98"/>
      <c r="R86" s="98"/>
      <c r="S86" s="98"/>
      <c r="T86" s="98"/>
      <c r="U86" s="98"/>
      <c r="V86" s="98"/>
      <c r="W86" s="98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I56"/>
  <sheetViews>
    <sheetView showGridLines="0" topLeftCell="A34" zoomScaleNormal="100" workbookViewId="0">
      <selection activeCell="C57" sqref="C57"/>
    </sheetView>
  </sheetViews>
  <sheetFormatPr defaultRowHeight="12.95" customHeight="1"/>
  <cols>
    <col min="1" max="1" width="32.85546875" style="8" customWidth="1"/>
    <col min="2" max="2" width="2.5703125" style="166" customWidth="1"/>
    <col min="3" max="30" width="10.7109375" style="8" bestFit="1" customWidth="1"/>
    <col min="31" max="31" width="11.85546875" style="8" bestFit="1" customWidth="1"/>
    <col min="32" max="33" width="10.7109375" style="8" bestFit="1" customWidth="1"/>
    <col min="34" max="34" width="31.85546875" style="8" customWidth="1"/>
    <col min="35" max="35" width="2.5703125" style="165" customWidth="1"/>
    <col min="36" max="16384" width="9.140625" style="8"/>
  </cols>
  <sheetData>
    <row r="1" spans="1:35" ht="20.100000000000001" customHeight="1">
      <c r="A1" s="183" t="s">
        <v>75</v>
      </c>
      <c r="B1" s="182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181"/>
    </row>
    <row r="2" spans="1:35" ht="20.100000000000001" customHeight="1">
      <c r="A2" s="183" t="s">
        <v>430</v>
      </c>
      <c r="B2" s="182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181"/>
    </row>
    <row r="3" spans="1:35" ht="12.95" customHeight="1">
      <c r="A3" s="9"/>
      <c r="B3" s="180"/>
      <c r="AI3" s="179"/>
    </row>
    <row r="4" spans="1:35" ht="12.95" customHeight="1">
      <c r="A4" s="10" t="s">
        <v>429</v>
      </c>
      <c r="B4" s="172"/>
      <c r="AI4" s="170"/>
    </row>
    <row r="5" spans="1:35" ht="12.95" customHeight="1">
      <c r="A5" s="11" t="s">
        <v>428</v>
      </c>
      <c r="B5" s="172"/>
      <c r="AI5" s="170"/>
    </row>
    <row r="6" spans="1:35" ht="12.95" customHeight="1">
      <c r="A6" s="9"/>
      <c r="B6" s="180"/>
      <c r="AI6" s="179"/>
    </row>
    <row r="7" spans="1:35" ht="12.95" customHeight="1">
      <c r="A7" s="8" t="s">
        <v>427</v>
      </c>
    </row>
    <row r="8" spans="1:35" ht="12.95" customHeight="1">
      <c r="A8" s="9"/>
      <c r="B8" s="180"/>
      <c r="AI8" s="179"/>
    </row>
    <row r="9" spans="1:35" ht="12.95" customHeight="1">
      <c r="A9" s="92" t="s">
        <v>426</v>
      </c>
      <c r="B9" s="178"/>
      <c r="C9" s="14">
        <v>1980</v>
      </c>
      <c r="D9" s="14">
        <v>1981</v>
      </c>
      <c r="E9" s="14">
        <v>1982</v>
      </c>
      <c r="F9" s="14">
        <v>1983</v>
      </c>
      <c r="G9" s="14">
        <v>1984</v>
      </c>
      <c r="H9" s="14">
        <v>1985</v>
      </c>
      <c r="I9" s="14">
        <v>1986</v>
      </c>
      <c r="J9" s="14">
        <v>1987</v>
      </c>
      <c r="K9" s="14">
        <v>1988</v>
      </c>
      <c r="L9" s="14">
        <v>1989</v>
      </c>
      <c r="M9" s="14">
        <v>1990</v>
      </c>
      <c r="N9" s="14">
        <v>1991</v>
      </c>
      <c r="O9" s="14">
        <v>1992</v>
      </c>
      <c r="P9" s="14">
        <v>1993</v>
      </c>
      <c r="Q9" s="14">
        <v>1994</v>
      </c>
      <c r="R9" s="14">
        <v>1995</v>
      </c>
      <c r="S9" s="14">
        <v>1996</v>
      </c>
      <c r="T9" s="14">
        <v>1997</v>
      </c>
      <c r="U9" s="14">
        <v>1998</v>
      </c>
      <c r="V9" s="14">
        <v>1999</v>
      </c>
      <c r="W9" s="14">
        <v>2000</v>
      </c>
      <c r="X9" s="14">
        <v>2001</v>
      </c>
      <c r="Y9" s="14">
        <v>2002</v>
      </c>
      <c r="Z9" s="14">
        <v>2003</v>
      </c>
      <c r="AA9" s="14">
        <v>2004</v>
      </c>
      <c r="AB9" s="14">
        <v>2005</v>
      </c>
      <c r="AC9" s="14">
        <v>2006</v>
      </c>
      <c r="AD9" s="14">
        <v>2007</v>
      </c>
      <c r="AE9" s="14">
        <v>2008</v>
      </c>
      <c r="AF9" s="14">
        <v>2009</v>
      </c>
      <c r="AG9" s="14">
        <v>2010</v>
      </c>
      <c r="AH9" s="93" t="s">
        <v>425</v>
      </c>
      <c r="AI9" s="177"/>
    </row>
    <row r="10" spans="1:35" ht="12.95" customHeight="1">
      <c r="A10" s="94"/>
      <c r="B10" s="172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95"/>
      <c r="AI10" s="170"/>
    </row>
    <row r="11" spans="1:35" ht="12.95" customHeight="1">
      <c r="A11" s="175" t="s">
        <v>424</v>
      </c>
      <c r="C11" s="174">
        <v>104.1</v>
      </c>
      <c r="D11" s="174">
        <v>103.9</v>
      </c>
      <c r="E11" s="174">
        <v>101</v>
      </c>
      <c r="F11" s="174">
        <v>99.3</v>
      </c>
      <c r="G11" s="174">
        <v>167.3</v>
      </c>
      <c r="H11" s="174">
        <v>178.6</v>
      </c>
      <c r="I11" s="174">
        <v>205.89259999999999</v>
      </c>
      <c r="J11" s="174">
        <v>226.9847</v>
      </c>
      <c r="K11" s="174">
        <v>265.5256</v>
      </c>
      <c r="L11" s="174">
        <v>290.93740000000003</v>
      </c>
      <c r="M11" s="174">
        <v>345.29989999999998</v>
      </c>
      <c r="N11" s="174">
        <v>369.86270000000002</v>
      </c>
      <c r="O11" s="174">
        <v>407.36989999999997</v>
      </c>
      <c r="P11" s="174">
        <v>439.16649999999998</v>
      </c>
      <c r="Q11" s="174">
        <v>436.45929999999998</v>
      </c>
      <c r="R11" s="174">
        <v>401.6071</v>
      </c>
      <c r="S11" s="174">
        <v>402.52179999999998</v>
      </c>
      <c r="T11" s="174">
        <v>443.28930000000003</v>
      </c>
      <c r="U11" s="174">
        <v>465.90050000000002</v>
      </c>
      <c r="V11" s="174">
        <v>472.83210000000003</v>
      </c>
      <c r="W11" s="174">
        <v>491.34199999999998</v>
      </c>
      <c r="X11" s="174">
        <v>462.036</v>
      </c>
      <c r="Y11" s="174">
        <v>442.80099999999999</v>
      </c>
      <c r="Z11" s="174">
        <v>481.13400000000001</v>
      </c>
      <c r="AA11" s="174">
        <v>525.13</v>
      </c>
      <c r="AB11" s="174">
        <v>534.24</v>
      </c>
      <c r="AC11" s="174">
        <v>539.59</v>
      </c>
      <c r="AD11" s="174">
        <v>575.49</v>
      </c>
      <c r="AE11" s="174">
        <v>621.21</v>
      </c>
      <c r="AF11" s="174">
        <v>548.89</v>
      </c>
      <c r="AG11" s="174">
        <v>545.75</v>
      </c>
      <c r="AH11" s="173" t="s">
        <v>423</v>
      </c>
    </row>
    <row r="12" spans="1:35" ht="12.95" customHeight="1">
      <c r="A12" s="175" t="s">
        <v>422</v>
      </c>
      <c r="C12" s="174">
        <v>9897</v>
      </c>
      <c r="D12" s="174">
        <v>10859</v>
      </c>
      <c r="E12" s="174">
        <v>9197</v>
      </c>
      <c r="F12" s="174">
        <v>9290</v>
      </c>
      <c r="G12" s="174">
        <v>9611</v>
      </c>
      <c r="H12" s="174">
        <v>10047</v>
      </c>
      <c r="I12" s="174">
        <v>8449</v>
      </c>
      <c r="J12" s="174">
        <v>8154</v>
      </c>
      <c r="K12" s="174">
        <v>11149</v>
      </c>
      <c r="L12" s="174">
        <v>11766</v>
      </c>
      <c r="M12" s="174">
        <v>14800</v>
      </c>
      <c r="N12" s="174">
        <v>14386</v>
      </c>
      <c r="O12" s="174">
        <v>15383.2</v>
      </c>
      <c r="P12" s="174">
        <v>16339.46</v>
      </c>
      <c r="Q12" s="174">
        <v>19387.400000000001</v>
      </c>
      <c r="R12" s="174">
        <v>24987.3</v>
      </c>
      <c r="S12" s="174">
        <v>28448.05</v>
      </c>
      <c r="T12" s="174">
        <v>31029.57</v>
      </c>
      <c r="U12" s="174">
        <v>31287.77</v>
      </c>
      <c r="V12" s="174">
        <v>28027.32</v>
      </c>
      <c r="W12" s="174">
        <v>31276.52</v>
      </c>
      <c r="X12" s="174">
        <v>31169.75</v>
      </c>
      <c r="Y12" s="174">
        <v>29146.001700000001</v>
      </c>
      <c r="Z12" s="174">
        <v>34438.713900000002</v>
      </c>
      <c r="AA12" s="174">
        <v>39863.8462</v>
      </c>
      <c r="AB12" s="174">
        <v>47021.234700000001</v>
      </c>
      <c r="AC12" s="174">
        <v>54569.059000000001</v>
      </c>
      <c r="AD12" s="174">
        <v>66343.412100000001</v>
      </c>
      <c r="AE12" s="174">
        <v>82174.571800000005</v>
      </c>
      <c r="AF12" s="174">
        <v>66698.432799999995</v>
      </c>
      <c r="AG12" s="174">
        <v>81576.399999999994</v>
      </c>
      <c r="AH12" s="173" t="s">
        <v>421</v>
      </c>
    </row>
    <row r="13" spans="1:35" ht="12.95" customHeight="1">
      <c r="A13" s="175" t="s">
        <v>420</v>
      </c>
      <c r="C13" s="174">
        <v>5752.2</v>
      </c>
      <c r="D13" s="174">
        <v>4458.1000000000004</v>
      </c>
      <c r="E13" s="174">
        <v>3349.7</v>
      </c>
      <c r="F13" s="174">
        <v>3560.1</v>
      </c>
      <c r="G13" s="174">
        <v>3368.8</v>
      </c>
      <c r="H13" s="174">
        <v>1984.4</v>
      </c>
      <c r="I13" s="174">
        <v>1564</v>
      </c>
      <c r="J13" s="174">
        <v>1590.4</v>
      </c>
      <c r="K13" s="174">
        <v>1586</v>
      </c>
      <c r="L13" s="174">
        <v>1695.3</v>
      </c>
      <c r="M13" s="174">
        <v>1783.6</v>
      </c>
      <c r="N13" s="174">
        <v>1583.4</v>
      </c>
      <c r="O13" s="174">
        <v>1606.2</v>
      </c>
      <c r="P13" s="174">
        <v>1651.2</v>
      </c>
      <c r="Q13" s="174">
        <v>1709.1</v>
      </c>
      <c r="R13" s="174">
        <v>1767.7</v>
      </c>
      <c r="S13" s="174">
        <v>1851.5</v>
      </c>
      <c r="T13" s="174">
        <v>1887.9</v>
      </c>
      <c r="U13" s="174">
        <v>1895.9</v>
      </c>
      <c r="V13" s="174">
        <v>2207.4</v>
      </c>
      <c r="W13" s="174">
        <v>2438.02</v>
      </c>
      <c r="X13" s="174">
        <v>2227.4</v>
      </c>
      <c r="Y13" s="174">
        <v>2483.8000000000002</v>
      </c>
      <c r="Z13" s="174">
        <v>2481.1</v>
      </c>
      <c r="AA13" s="174">
        <v>2721.5</v>
      </c>
      <c r="AB13" s="174">
        <v>3034.8</v>
      </c>
      <c r="AC13" s="174">
        <v>3130.3</v>
      </c>
      <c r="AD13" s="174">
        <v>3401.2</v>
      </c>
      <c r="AE13" s="174">
        <v>3499.1</v>
      </c>
      <c r="AF13" s="174">
        <v>2985.21</v>
      </c>
      <c r="AG13" s="174">
        <v>3095.8321000000001</v>
      </c>
      <c r="AH13" s="173" t="s">
        <v>419</v>
      </c>
    </row>
    <row r="14" spans="1:35" ht="12.95" customHeight="1">
      <c r="A14" s="175" t="s">
        <v>418</v>
      </c>
      <c r="C14" s="174">
        <v>574.1</v>
      </c>
      <c r="D14" s="174">
        <v>547.15</v>
      </c>
      <c r="E14" s="174">
        <v>619.5</v>
      </c>
      <c r="F14" s="174">
        <v>681.85</v>
      </c>
      <c r="G14" s="174">
        <v>797.75</v>
      </c>
      <c r="H14" s="174">
        <v>795.55</v>
      </c>
      <c r="I14" s="174">
        <v>751.95</v>
      </c>
      <c r="J14" s="174">
        <v>686.2</v>
      </c>
      <c r="K14" s="174">
        <v>778.35</v>
      </c>
      <c r="L14" s="174">
        <v>888.75</v>
      </c>
      <c r="M14" s="174">
        <v>872.85</v>
      </c>
      <c r="N14" s="174">
        <v>824.1</v>
      </c>
      <c r="O14" s="174">
        <v>810.76300000000003</v>
      </c>
      <c r="P14" s="174">
        <v>877.37800000000004</v>
      </c>
      <c r="Q14" s="174">
        <v>997.36</v>
      </c>
      <c r="R14" s="174">
        <v>1065.4590000000001</v>
      </c>
      <c r="S14" s="174">
        <v>1167.6759999999999</v>
      </c>
      <c r="T14" s="174">
        <v>1193.4829999999999</v>
      </c>
      <c r="U14" s="174">
        <v>1229.9179999999999</v>
      </c>
      <c r="V14" s="174">
        <v>1234.894</v>
      </c>
      <c r="W14" s="174">
        <v>1294.57</v>
      </c>
      <c r="X14" s="174">
        <v>1339.65</v>
      </c>
      <c r="Y14" s="174">
        <v>1294.3</v>
      </c>
      <c r="Z14" s="174">
        <v>1429.65</v>
      </c>
      <c r="AA14" s="174">
        <v>1517</v>
      </c>
      <c r="AB14" s="174">
        <v>1709.6</v>
      </c>
      <c r="AC14" s="174">
        <v>1938.2</v>
      </c>
      <c r="AD14" s="174">
        <v>2041</v>
      </c>
      <c r="AE14" s="174">
        <v>2088.6</v>
      </c>
      <c r="AF14" s="174">
        <v>1810.3</v>
      </c>
      <c r="AG14" s="174">
        <v>1890.9</v>
      </c>
      <c r="AH14" s="173" t="s">
        <v>417</v>
      </c>
    </row>
    <row r="15" spans="1:35" ht="12.95" customHeight="1">
      <c r="A15" s="175" t="s">
        <v>416</v>
      </c>
      <c r="C15" s="176" t="s">
        <v>403</v>
      </c>
      <c r="D15" s="176" t="s">
        <v>403</v>
      </c>
      <c r="E15" s="176" t="s">
        <v>403</v>
      </c>
      <c r="F15" s="176" t="s">
        <v>403</v>
      </c>
      <c r="G15" s="174">
        <v>128.6</v>
      </c>
      <c r="H15" s="174">
        <v>128.25</v>
      </c>
      <c r="I15" s="174">
        <v>135.4</v>
      </c>
      <c r="J15" s="174">
        <v>158.80000000000001</v>
      </c>
      <c r="K15" s="174">
        <v>193.85</v>
      </c>
      <c r="L15" s="174">
        <v>210.25</v>
      </c>
      <c r="M15" s="174">
        <v>244.55</v>
      </c>
      <c r="N15" s="174">
        <v>248.8</v>
      </c>
      <c r="O15" s="174">
        <v>283.2</v>
      </c>
      <c r="P15" s="174">
        <v>282.5</v>
      </c>
      <c r="Q15" s="174">
        <v>277.61099999999999</v>
      </c>
      <c r="R15" s="174">
        <v>297.358</v>
      </c>
      <c r="S15" s="174">
        <v>309.14499999999998</v>
      </c>
      <c r="T15" s="174">
        <v>331.24</v>
      </c>
      <c r="U15" s="174">
        <v>326.61</v>
      </c>
      <c r="V15" s="174">
        <v>410.30799999999999</v>
      </c>
      <c r="W15" s="174">
        <v>434.48500000000001</v>
      </c>
      <c r="X15" s="174">
        <v>435.38389999999998</v>
      </c>
      <c r="Y15" s="174">
        <v>485.6</v>
      </c>
      <c r="Z15" s="174">
        <v>527.6</v>
      </c>
      <c r="AA15" s="174">
        <v>542.76</v>
      </c>
      <c r="AB15" s="174">
        <v>627</v>
      </c>
      <c r="AC15" s="174">
        <v>790</v>
      </c>
      <c r="AD15" s="174">
        <v>823.65009999999995</v>
      </c>
      <c r="AE15" s="174">
        <v>866.56569999999999</v>
      </c>
      <c r="AF15" s="174">
        <v>728.2998</v>
      </c>
      <c r="AG15" s="174">
        <v>835.67729999999995</v>
      </c>
      <c r="AH15" s="173" t="s">
        <v>415</v>
      </c>
    </row>
    <row r="16" spans="1:35" ht="12.95" customHeight="1">
      <c r="A16" s="175" t="s">
        <v>414</v>
      </c>
      <c r="C16" s="174">
        <v>1030.0999999999999</v>
      </c>
      <c r="D16" s="174">
        <v>1005.4</v>
      </c>
      <c r="E16" s="174">
        <v>910</v>
      </c>
      <c r="F16" s="174">
        <v>858.1</v>
      </c>
      <c r="G16" s="174">
        <v>818</v>
      </c>
      <c r="H16" s="174">
        <v>719.9</v>
      </c>
      <c r="I16" s="174">
        <v>666.6</v>
      </c>
      <c r="J16" s="174">
        <v>650.20000000000005</v>
      </c>
      <c r="K16" s="174">
        <v>670.8</v>
      </c>
      <c r="L16" s="174">
        <v>866.8</v>
      </c>
      <c r="M16" s="174">
        <v>976.7</v>
      </c>
      <c r="N16" s="174">
        <v>917.3</v>
      </c>
      <c r="O16" s="174">
        <v>773</v>
      </c>
      <c r="P16" s="174">
        <v>896.9</v>
      </c>
      <c r="Q16" s="174">
        <v>1181.0999999999999</v>
      </c>
      <c r="R16" s="174">
        <v>1233.8</v>
      </c>
      <c r="S16" s="174">
        <v>1312.93</v>
      </c>
      <c r="T16" s="174">
        <v>1413.84</v>
      </c>
      <c r="U16" s="174">
        <v>1355.2</v>
      </c>
      <c r="V16" s="174">
        <v>1310.5999999999999</v>
      </c>
      <c r="W16" s="174">
        <v>1470.02</v>
      </c>
      <c r="X16" s="174">
        <v>1520.702</v>
      </c>
      <c r="Y16" s="174">
        <v>1555.316</v>
      </c>
      <c r="Z16" s="174">
        <v>1961.8448000000001</v>
      </c>
      <c r="AA16" s="174">
        <v>2562.4479999999999</v>
      </c>
      <c r="AB16" s="174">
        <v>3279.9623999999999</v>
      </c>
      <c r="AC16" s="174">
        <v>4351.1390000000001</v>
      </c>
      <c r="AD16" s="174">
        <v>4957.6608999999999</v>
      </c>
      <c r="AE16" s="174">
        <v>7026.1850000000004</v>
      </c>
      <c r="AF16" s="174">
        <v>5432.9760999999999</v>
      </c>
      <c r="AG16" s="174">
        <v>6840.0843000000004</v>
      </c>
      <c r="AH16" s="173" t="s">
        <v>413</v>
      </c>
    </row>
    <row r="17" spans="1:34" s="8" customFormat="1" ht="12.95" customHeight="1">
      <c r="A17" s="175" t="s">
        <v>412</v>
      </c>
      <c r="B17" s="166"/>
      <c r="C17" s="174">
        <v>21797.406999999999</v>
      </c>
      <c r="D17" s="174">
        <v>25453.478999999999</v>
      </c>
      <c r="E17" s="174">
        <v>21914.828000000001</v>
      </c>
      <c r="F17" s="174">
        <v>23532.536</v>
      </c>
      <c r="G17" s="174">
        <v>28875.246999999999</v>
      </c>
      <c r="H17" s="174">
        <v>27672.505000000001</v>
      </c>
      <c r="I17" s="174">
        <v>24147.023000000001</v>
      </c>
      <c r="J17" s="174">
        <v>28170.47</v>
      </c>
      <c r="K17" s="174">
        <v>36044.756300000001</v>
      </c>
      <c r="L17" s="174">
        <v>37506.759700000002</v>
      </c>
      <c r="M17" s="174">
        <v>35165.934000000001</v>
      </c>
      <c r="N17" s="174">
        <v>34916.619400000003</v>
      </c>
      <c r="O17" s="174">
        <v>39873.044800000003</v>
      </c>
      <c r="P17" s="174">
        <v>42509.133000000002</v>
      </c>
      <c r="Q17" s="174">
        <v>47936.995199999998</v>
      </c>
      <c r="R17" s="174">
        <v>51435.061999999998</v>
      </c>
      <c r="S17" s="174">
        <v>52784.611799999999</v>
      </c>
      <c r="T17" s="174">
        <v>59870.161899999999</v>
      </c>
      <c r="U17" s="174">
        <v>59037.148699999998</v>
      </c>
      <c r="V17" s="174">
        <v>55205.690900000001</v>
      </c>
      <c r="W17" s="174">
        <v>64583.82</v>
      </c>
      <c r="X17" s="174">
        <v>67544.574800000002</v>
      </c>
      <c r="Y17" s="174">
        <v>69913.133499999996</v>
      </c>
      <c r="Z17" s="174">
        <v>83531.1302</v>
      </c>
      <c r="AA17" s="174">
        <v>109058.7709</v>
      </c>
      <c r="AB17" s="174">
        <v>134355.85920000001</v>
      </c>
      <c r="AC17" s="174">
        <v>157283.2064</v>
      </c>
      <c r="AD17" s="174">
        <v>184603.2733</v>
      </c>
      <c r="AE17" s="174">
        <v>228392.9694</v>
      </c>
      <c r="AF17" s="174">
        <v>180723.0895</v>
      </c>
      <c r="AG17" s="174">
        <v>233736.3725</v>
      </c>
      <c r="AH17" s="173" t="s">
        <v>411</v>
      </c>
    </row>
    <row r="18" spans="1:34" s="8" customFormat="1" ht="12.95" customHeight="1">
      <c r="A18" s="175" t="s">
        <v>410</v>
      </c>
      <c r="B18" s="166"/>
      <c r="C18" s="174">
        <v>5968</v>
      </c>
      <c r="D18" s="174">
        <v>5008</v>
      </c>
      <c r="E18" s="174">
        <v>4642</v>
      </c>
      <c r="F18" s="174">
        <v>4628</v>
      </c>
      <c r="G18" s="174">
        <v>4314</v>
      </c>
      <c r="H18" s="174">
        <v>4496.62</v>
      </c>
      <c r="I18" s="174">
        <v>5232.26</v>
      </c>
      <c r="J18" s="174">
        <v>6348</v>
      </c>
      <c r="K18" s="174">
        <v>8144</v>
      </c>
      <c r="L18" s="174">
        <v>9612.65</v>
      </c>
      <c r="M18" s="174">
        <v>10220.799999999999</v>
      </c>
      <c r="N18" s="174">
        <v>11068.2</v>
      </c>
      <c r="O18" s="174">
        <v>12367.4</v>
      </c>
      <c r="P18" s="174">
        <v>11713.4</v>
      </c>
      <c r="Q18" s="174">
        <v>14444</v>
      </c>
      <c r="R18" s="174">
        <v>19357.900000000001</v>
      </c>
      <c r="S18" s="174">
        <v>20214.727900000002</v>
      </c>
      <c r="T18" s="174">
        <v>21762.037499999999</v>
      </c>
      <c r="U18" s="174">
        <v>20274.820199999998</v>
      </c>
      <c r="V18" s="174">
        <v>21031.264299999999</v>
      </c>
      <c r="W18" s="174">
        <v>23293.161499999998</v>
      </c>
      <c r="X18" s="174">
        <v>22410.1908</v>
      </c>
      <c r="Y18" s="174">
        <v>22565.3285</v>
      </c>
      <c r="Z18" s="174">
        <v>26733.695899999999</v>
      </c>
      <c r="AA18" s="174">
        <v>38554.007700000002</v>
      </c>
      <c r="AB18" s="174">
        <v>48400.954700000002</v>
      </c>
      <c r="AC18" s="174">
        <v>66510.530499999993</v>
      </c>
      <c r="AD18" s="174">
        <v>76933.8</v>
      </c>
      <c r="AE18" s="174">
        <v>77082.3024</v>
      </c>
      <c r="AF18" s="174">
        <v>62638.405899999998</v>
      </c>
      <c r="AG18" s="174">
        <v>81825.863299999997</v>
      </c>
      <c r="AH18" s="173" t="s">
        <v>409</v>
      </c>
    </row>
    <row r="19" spans="1:34" s="8" customFormat="1" ht="12.95" customHeight="1">
      <c r="A19" s="175" t="s">
        <v>408</v>
      </c>
      <c r="B19" s="166"/>
      <c r="C19" s="174">
        <v>5328.29</v>
      </c>
      <c r="D19" s="174">
        <v>4306.1000000000004</v>
      </c>
      <c r="E19" s="174">
        <v>4448.87</v>
      </c>
      <c r="F19" s="174">
        <v>3814</v>
      </c>
      <c r="G19" s="174">
        <v>5200</v>
      </c>
      <c r="H19" s="174">
        <v>4505</v>
      </c>
      <c r="I19" s="174">
        <v>6439</v>
      </c>
      <c r="J19" s="174">
        <v>6827</v>
      </c>
      <c r="K19" s="174">
        <v>6751</v>
      </c>
      <c r="L19" s="174">
        <v>7322</v>
      </c>
      <c r="M19" s="174">
        <v>8679</v>
      </c>
      <c r="N19" s="174">
        <v>9100</v>
      </c>
      <c r="O19" s="174">
        <v>9246.1</v>
      </c>
      <c r="P19" s="174">
        <v>9948.4</v>
      </c>
      <c r="Q19" s="174">
        <v>10630.23</v>
      </c>
      <c r="R19" s="174">
        <v>12293.85</v>
      </c>
      <c r="S19" s="174">
        <v>13158.35</v>
      </c>
      <c r="T19" s="174">
        <v>14220.52</v>
      </c>
      <c r="U19" s="174">
        <v>13435.05</v>
      </c>
      <c r="V19" s="174">
        <v>13977.65</v>
      </c>
      <c r="W19" s="174">
        <v>15808.2479</v>
      </c>
      <c r="X19" s="174">
        <v>15058.7929</v>
      </c>
      <c r="Y19" s="174">
        <v>14251.0605</v>
      </c>
      <c r="Z19" s="174">
        <v>15734.515600000001</v>
      </c>
      <c r="AA19" s="174">
        <v>19482.3024</v>
      </c>
      <c r="AB19" s="174">
        <v>24397.048200000001</v>
      </c>
      <c r="AC19" s="174">
        <v>28558.009600000001</v>
      </c>
      <c r="AD19" s="174">
        <v>34212.688600000001</v>
      </c>
      <c r="AE19" s="174">
        <v>42671.1944</v>
      </c>
      <c r="AF19" s="174">
        <v>38228.105300000003</v>
      </c>
      <c r="AG19" s="174">
        <v>45223.4516</v>
      </c>
      <c r="AH19" s="173" t="s">
        <v>407</v>
      </c>
    </row>
    <row r="20" spans="1:34" s="8" customFormat="1" ht="12.95" customHeight="1">
      <c r="A20" s="175" t="s">
        <v>406</v>
      </c>
      <c r="B20" s="166"/>
      <c r="C20" s="174">
        <v>1195.0999999999999</v>
      </c>
      <c r="D20" s="174">
        <v>1173.4000000000001</v>
      </c>
      <c r="E20" s="174">
        <v>1111.2</v>
      </c>
      <c r="F20" s="174">
        <v>1127.7</v>
      </c>
      <c r="G20" s="174">
        <v>1270</v>
      </c>
      <c r="H20" s="174">
        <v>1213.8</v>
      </c>
      <c r="I20" s="174">
        <v>1387.8</v>
      </c>
      <c r="J20" s="174">
        <v>1443.8</v>
      </c>
      <c r="K20" s="174">
        <v>1611</v>
      </c>
      <c r="L20" s="174">
        <v>1831.3</v>
      </c>
      <c r="M20" s="174">
        <v>1963.2</v>
      </c>
      <c r="N20" s="174">
        <v>2189.5</v>
      </c>
      <c r="O20" s="174">
        <v>3061.3510000000001</v>
      </c>
      <c r="P20" s="174">
        <v>3481.5309999999999</v>
      </c>
      <c r="Q20" s="174">
        <v>3815.058</v>
      </c>
      <c r="R20" s="174">
        <v>4450.8999999999996</v>
      </c>
      <c r="S20" s="174">
        <v>4827.6499999999996</v>
      </c>
      <c r="T20" s="174">
        <v>5349.18</v>
      </c>
      <c r="U20" s="174">
        <v>6881.75</v>
      </c>
      <c r="V20" s="174">
        <v>8258.4359000000004</v>
      </c>
      <c r="W20" s="174">
        <v>7765.6731</v>
      </c>
      <c r="X20" s="174">
        <v>6848.701</v>
      </c>
      <c r="Y20" s="174">
        <v>7138.0879999999997</v>
      </c>
      <c r="Z20" s="174">
        <v>8184.0213000000003</v>
      </c>
      <c r="AA20" s="174">
        <v>8611.5246000000006</v>
      </c>
      <c r="AB20" s="174">
        <v>9720.6666000000005</v>
      </c>
      <c r="AC20" s="174">
        <v>11073.3963</v>
      </c>
      <c r="AD20" s="174">
        <v>12851.659600000001</v>
      </c>
      <c r="AE20" s="174">
        <v>13703.0052</v>
      </c>
      <c r="AF20" s="174">
        <v>12499.1307</v>
      </c>
      <c r="AG20" s="174">
        <v>13793.3521</v>
      </c>
      <c r="AH20" s="173" t="s">
        <v>405</v>
      </c>
    </row>
    <row r="21" spans="1:34" s="8" customFormat="1" ht="12.95" customHeight="1">
      <c r="A21" s="175" t="s">
        <v>404</v>
      </c>
      <c r="B21" s="166"/>
      <c r="C21" s="176" t="s">
        <v>403</v>
      </c>
      <c r="D21" s="176" t="s">
        <v>403</v>
      </c>
      <c r="E21" s="176" t="s">
        <v>403</v>
      </c>
      <c r="F21" s="176" t="s">
        <v>403</v>
      </c>
      <c r="G21" s="176" t="s">
        <v>403</v>
      </c>
      <c r="H21" s="176" t="s">
        <v>403</v>
      </c>
      <c r="I21" s="176" t="s">
        <v>403</v>
      </c>
      <c r="J21" s="176" t="s">
        <v>403</v>
      </c>
      <c r="K21" s="176" t="s">
        <v>403</v>
      </c>
      <c r="L21" s="176" t="s">
        <v>403</v>
      </c>
      <c r="M21" s="174">
        <v>5940.4</v>
      </c>
      <c r="N21" s="174">
        <v>3563.4</v>
      </c>
      <c r="O21" s="174">
        <v>2521.6</v>
      </c>
      <c r="P21" s="174">
        <v>1969</v>
      </c>
      <c r="Q21" s="174">
        <v>2541</v>
      </c>
      <c r="R21" s="174">
        <v>3035.5</v>
      </c>
      <c r="S21" s="174">
        <v>3795</v>
      </c>
      <c r="T21" s="174">
        <v>3974.1</v>
      </c>
      <c r="U21" s="174">
        <v>4132.3</v>
      </c>
      <c r="V21" s="174">
        <v>4310.8</v>
      </c>
      <c r="W21" s="174">
        <v>4789.3590000000004</v>
      </c>
      <c r="X21" s="174">
        <v>4193</v>
      </c>
      <c r="Y21" s="174">
        <v>3872</v>
      </c>
      <c r="Z21" s="174">
        <v>4650</v>
      </c>
      <c r="AA21" s="174">
        <v>5630</v>
      </c>
      <c r="AB21" s="174">
        <v>8919.2999999999993</v>
      </c>
      <c r="AC21" s="174">
        <v>9834</v>
      </c>
      <c r="AD21" s="174">
        <v>12022</v>
      </c>
      <c r="AE21" s="176" t="s">
        <v>403</v>
      </c>
      <c r="AF21" s="176" t="s">
        <v>403</v>
      </c>
      <c r="AG21" s="176" t="s">
        <v>403</v>
      </c>
      <c r="AH21" s="173" t="s">
        <v>402</v>
      </c>
    </row>
    <row r="22" spans="1:34" s="8" customFormat="1" ht="12.95" customHeight="1">
      <c r="A22" s="175" t="s">
        <v>401</v>
      </c>
      <c r="B22" s="166"/>
      <c r="C22" s="174">
        <v>15.7</v>
      </c>
      <c r="D22" s="174">
        <v>23.4</v>
      </c>
      <c r="E22" s="174">
        <v>31.7</v>
      </c>
      <c r="F22" s="174">
        <v>36</v>
      </c>
      <c r="G22" s="174">
        <v>37.4</v>
      </c>
      <c r="H22" s="174">
        <v>38.6</v>
      </c>
      <c r="I22" s="174">
        <v>59.211100000000002</v>
      </c>
      <c r="J22" s="174">
        <v>66.292599999999993</v>
      </c>
      <c r="K22" s="174">
        <v>77.929599999999994</v>
      </c>
      <c r="L22" s="174">
        <v>71.251800000000003</v>
      </c>
      <c r="M22" s="174">
        <v>89.4482</v>
      </c>
      <c r="N22" s="174">
        <v>93.1</v>
      </c>
      <c r="O22" s="174">
        <v>97.677800000000005</v>
      </c>
      <c r="P22" s="174">
        <v>97.059200000000004</v>
      </c>
      <c r="Q22" s="174">
        <v>100.0741</v>
      </c>
      <c r="R22" s="174">
        <v>107.4593</v>
      </c>
      <c r="S22" s="174">
        <v>121.84439999999999</v>
      </c>
      <c r="T22" s="174">
        <v>137.15559999999999</v>
      </c>
      <c r="U22" s="174">
        <v>151.6037</v>
      </c>
      <c r="V22" s="174">
        <v>156.80779999999999</v>
      </c>
      <c r="W22" s="174">
        <v>144.5111</v>
      </c>
      <c r="X22" s="174">
        <v>121.24850000000001</v>
      </c>
      <c r="Y22" s="174">
        <v>123.16759999999999</v>
      </c>
      <c r="Z22" s="174">
        <v>118.41070000000001</v>
      </c>
      <c r="AA22" s="174">
        <v>130.47730000000001</v>
      </c>
      <c r="AB22" s="174">
        <v>129.35</v>
      </c>
      <c r="AC22" s="174">
        <v>144.30000000000001</v>
      </c>
      <c r="AD22" s="174">
        <v>147.9</v>
      </c>
      <c r="AE22" s="174">
        <v>162.33000000000001</v>
      </c>
      <c r="AF22" s="174">
        <v>154.68</v>
      </c>
      <c r="AG22" s="174">
        <v>152.13999999999999</v>
      </c>
      <c r="AH22" s="173" t="s">
        <v>400</v>
      </c>
    </row>
    <row r="23" spans="1:34" s="8" customFormat="1" ht="12.95" customHeight="1">
      <c r="A23" s="175" t="s">
        <v>399</v>
      </c>
      <c r="B23" s="166"/>
      <c r="C23" s="174">
        <v>2887</v>
      </c>
      <c r="D23" s="174">
        <v>2925.6</v>
      </c>
      <c r="E23" s="174">
        <v>2708</v>
      </c>
      <c r="F23" s="174">
        <v>2663</v>
      </c>
      <c r="G23" s="174">
        <v>2912</v>
      </c>
      <c r="H23" s="174">
        <v>3302</v>
      </c>
      <c r="I23" s="174">
        <v>2641</v>
      </c>
      <c r="J23" s="174">
        <v>2442</v>
      </c>
      <c r="K23" s="174">
        <v>2645</v>
      </c>
      <c r="L23" s="174">
        <v>2870</v>
      </c>
      <c r="M23" s="174">
        <v>3262</v>
      </c>
      <c r="N23" s="174">
        <v>3407</v>
      </c>
      <c r="O23" s="174">
        <v>3718</v>
      </c>
      <c r="P23" s="174">
        <v>3771.55</v>
      </c>
      <c r="Q23" s="174">
        <v>4611.7299999999996</v>
      </c>
      <c r="R23" s="174">
        <v>5196.13</v>
      </c>
      <c r="S23" s="174">
        <v>5612.45</v>
      </c>
      <c r="T23" s="174">
        <v>6046.57</v>
      </c>
      <c r="U23" s="174">
        <v>5004.46</v>
      </c>
      <c r="V23" s="174">
        <v>5345</v>
      </c>
      <c r="W23" s="174">
        <v>5905.9930000000004</v>
      </c>
      <c r="X23" s="174">
        <v>5683.4669999999996</v>
      </c>
      <c r="Y23" s="174">
        <v>6141.6048000000001</v>
      </c>
      <c r="Z23" s="174">
        <v>7326.9789000000001</v>
      </c>
      <c r="AA23" s="174">
        <v>8981.7034000000003</v>
      </c>
      <c r="AB23" s="174">
        <v>11479.812099999999</v>
      </c>
      <c r="AC23" s="174">
        <v>14212.6224</v>
      </c>
      <c r="AD23" s="174">
        <v>16070.2453</v>
      </c>
      <c r="AE23" s="174">
        <v>20774.818200000002</v>
      </c>
      <c r="AF23" s="174">
        <v>15639.670599999999</v>
      </c>
      <c r="AG23" s="174">
        <v>19427.966799999998</v>
      </c>
      <c r="AH23" s="173" t="s">
        <v>398</v>
      </c>
    </row>
    <row r="24" spans="1:34" s="8" customFormat="1" ht="12.95" customHeight="1">
      <c r="A24" s="175" t="s">
        <v>397</v>
      </c>
      <c r="B24" s="166"/>
      <c r="C24" s="174">
        <v>1214.1600000000001</v>
      </c>
      <c r="D24" s="174">
        <v>922.72</v>
      </c>
      <c r="E24" s="174">
        <v>816.96</v>
      </c>
      <c r="F24" s="174">
        <v>893.8</v>
      </c>
      <c r="G24" s="174">
        <v>891.32</v>
      </c>
      <c r="H24" s="174">
        <v>902.88</v>
      </c>
      <c r="I24" s="174">
        <v>1018.991</v>
      </c>
      <c r="J24" s="174">
        <v>907.74</v>
      </c>
      <c r="K24" s="174">
        <v>938.64</v>
      </c>
      <c r="L24" s="174">
        <v>908.52</v>
      </c>
      <c r="M24" s="174">
        <v>973.11199999999997</v>
      </c>
      <c r="N24" s="174">
        <v>897.69299999999998</v>
      </c>
      <c r="O24" s="174">
        <v>975.26199999999994</v>
      </c>
      <c r="P24" s="174">
        <v>1367.3050000000001</v>
      </c>
      <c r="Q24" s="174">
        <v>1639.5260000000001</v>
      </c>
      <c r="R24" s="174">
        <v>2039.7360000000001</v>
      </c>
      <c r="S24" s="174">
        <v>2201.8319999999999</v>
      </c>
      <c r="T24" s="174">
        <v>2912.8939999999998</v>
      </c>
      <c r="U24" s="174">
        <v>3047.9740000000002</v>
      </c>
      <c r="V24" s="174">
        <v>3174.7</v>
      </c>
      <c r="W24" s="174">
        <v>3661.6</v>
      </c>
      <c r="X24" s="174">
        <v>3595.2</v>
      </c>
      <c r="Y24" s="174">
        <v>3803</v>
      </c>
      <c r="Z24" s="174">
        <v>4101.1000000000004</v>
      </c>
      <c r="AA24" s="174">
        <v>4290.3382000000001</v>
      </c>
      <c r="AB24" s="174">
        <v>4410.6000000000004</v>
      </c>
      <c r="AC24" s="174">
        <v>4798</v>
      </c>
      <c r="AD24" s="174">
        <v>5203.7</v>
      </c>
      <c r="AE24" s="174">
        <v>5760.6617999999999</v>
      </c>
      <c r="AF24" s="174">
        <v>4792.5487999999996</v>
      </c>
      <c r="AG24" s="174">
        <v>5552.5</v>
      </c>
      <c r="AH24" s="173" t="s">
        <v>396</v>
      </c>
    </row>
    <row r="25" spans="1:34" s="8" customFormat="1" ht="12.95" customHeight="1">
      <c r="A25" s="175" t="s">
        <v>395</v>
      </c>
      <c r="B25" s="166"/>
      <c r="C25" s="174">
        <v>38</v>
      </c>
      <c r="D25" s="174">
        <v>37.700000000000003</v>
      </c>
      <c r="E25" s="174">
        <v>36.799999999999997</v>
      </c>
      <c r="F25" s="174">
        <v>37.9</v>
      </c>
      <c r="G25" s="174">
        <v>39.799999999999997</v>
      </c>
      <c r="H25" s="174">
        <v>52.892600000000002</v>
      </c>
      <c r="I25" s="174">
        <v>75.148200000000003</v>
      </c>
      <c r="J25" s="174">
        <v>79.777799999999999</v>
      </c>
      <c r="K25" s="174">
        <v>86.185199999999995</v>
      </c>
      <c r="L25" s="174">
        <v>85.333299999999994</v>
      </c>
      <c r="M25" s="174">
        <v>93.092600000000004</v>
      </c>
      <c r="N25" s="174">
        <v>97.548100000000005</v>
      </c>
      <c r="O25" s="174">
        <v>99.566599999999994</v>
      </c>
      <c r="P25" s="174">
        <v>110.4259</v>
      </c>
      <c r="Q25" s="174">
        <v>126.7667</v>
      </c>
      <c r="R25" s="174">
        <v>123.76300000000001</v>
      </c>
      <c r="S25" s="174">
        <v>131.61490000000001</v>
      </c>
      <c r="T25" s="174">
        <v>138.941</v>
      </c>
      <c r="U25" s="174">
        <v>165.71809999999999</v>
      </c>
      <c r="V25" s="174">
        <v>218.01830000000001</v>
      </c>
      <c r="W25" s="174">
        <v>235.727</v>
      </c>
      <c r="X25" s="174">
        <v>197.1335</v>
      </c>
      <c r="Y25" s="174">
        <v>172.62180000000001</v>
      </c>
      <c r="Z25" s="174">
        <v>179.53540000000001</v>
      </c>
      <c r="AA25" s="174">
        <v>197.73</v>
      </c>
      <c r="AB25" s="174">
        <v>148.80000000000001</v>
      </c>
      <c r="AC25" s="174">
        <v>162.31</v>
      </c>
      <c r="AD25" s="174">
        <v>188.94</v>
      </c>
      <c r="AE25" s="174">
        <v>189.79</v>
      </c>
      <c r="AF25" s="174">
        <v>175.47</v>
      </c>
      <c r="AG25" s="174">
        <v>169.27</v>
      </c>
      <c r="AH25" s="173" t="s">
        <v>394</v>
      </c>
    </row>
    <row r="26" spans="1:34" s="8" customFormat="1" ht="12.95" customHeight="1">
      <c r="A26" s="175" t="s">
        <v>393</v>
      </c>
      <c r="B26" s="166"/>
      <c r="C26" s="174">
        <v>1731</v>
      </c>
      <c r="D26" s="174">
        <v>1446.4</v>
      </c>
      <c r="E26" s="174">
        <v>1278</v>
      </c>
      <c r="F26" s="174">
        <v>1172</v>
      </c>
      <c r="G26" s="174">
        <v>1228.2</v>
      </c>
      <c r="H26" s="174">
        <v>1160.8</v>
      </c>
      <c r="I26" s="174">
        <v>1167.5</v>
      </c>
      <c r="J26" s="174">
        <v>1136.2</v>
      </c>
      <c r="K26" s="174">
        <v>1269.0999999999999</v>
      </c>
      <c r="L26" s="174">
        <v>1423.8</v>
      </c>
      <c r="M26" s="174">
        <v>1567.5</v>
      </c>
      <c r="N26" s="174">
        <v>1688.8</v>
      </c>
      <c r="O26" s="174">
        <v>1897.7</v>
      </c>
      <c r="P26" s="174">
        <v>2023.6</v>
      </c>
      <c r="Q26" s="174">
        <v>2247.6</v>
      </c>
      <c r="R26" s="174">
        <v>2823.4</v>
      </c>
      <c r="S26" s="174">
        <v>2795.9</v>
      </c>
      <c r="T26" s="174">
        <v>3191.7</v>
      </c>
      <c r="U26" s="174">
        <v>3486.8</v>
      </c>
      <c r="V26" s="174">
        <v>3480.1</v>
      </c>
      <c r="W26" s="174">
        <v>4739.0684000000001</v>
      </c>
      <c r="X26" s="174">
        <v>4907</v>
      </c>
      <c r="Y26" s="174">
        <v>5031.8</v>
      </c>
      <c r="Z26" s="174">
        <v>5375.6</v>
      </c>
      <c r="AA26" s="174">
        <v>6205.4</v>
      </c>
      <c r="AB26" s="174">
        <v>6767.3</v>
      </c>
      <c r="AC26" s="174">
        <v>7600.9</v>
      </c>
      <c r="AD26" s="174">
        <v>8714.2999999999993</v>
      </c>
      <c r="AE26" s="174">
        <v>9719.5</v>
      </c>
      <c r="AF26" s="174">
        <v>9219.9</v>
      </c>
      <c r="AG26" s="174">
        <v>10782.2</v>
      </c>
      <c r="AH26" s="173" t="s">
        <v>392</v>
      </c>
    </row>
    <row r="27" spans="1:34" s="8" customFormat="1" ht="12.95" customHeight="1">
      <c r="A27" s="175" t="s">
        <v>391</v>
      </c>
      <c r="B27" s="166"/>
      <c r="C27" s="174">
        <v>408.6277</v>
      </c>
      <c r="D27" s="174">
        <v>369.38690000000003</v>
      </c>
      <c r="E27" s="174">
        <v>264.03300000000002</v>
      </c>
      <c r="F27" s="174">
        <v>224.8663</v>
      </c>
      <c r="G27" s="174">
        <v>246.11279999999999</v>
      </c>
      <c r="H27" s="174">
        <v>262.02659999999997</v>
      </c>
      <c r="I27" s="176">
        <v>0</v>
      </c>
      <c r="J27" s="176">
        <v>0</v>
      </c>
      <c r="K27" s="176">
        <v>0</v>
      </c>
      <c r="L27" s="176">
        <v>0</v>
      </c>
      <c r="M27" s="176">
        <v>0</v>
      </c>
      <c r="N27" s="176">
        <v>0</v>
      </c>
      <c r="O27" s="174">
        <v>487.55200000000002</v>
      </c>
      <c r="P27" s="174">
        <v>530.82500000000005</v>
      </c>
      <c r="Q27" s="174">
        <v>584.11500000000001</v>
      </c>
      <c r="R27" s="174">
        <v>629.17499999999995</v>
      </c>
      <c r="S27" s="174">
        <v>712.4</v>
      </c>
      <c r="T27" s="174">
        <v>738.7</v>
      </c>
      <c r="U27" s="174">
        <v>686.9</v>
      </c>
      <c r="V27" s="174">
        <v>669.3</v>
      </c>
      <c r="W27" s="174">
        <v>672.2</v>
      </c>
      <c r="X27" s="174">
        <v>657.4</v>
      </c>
      <c r="Y27" s="174">
        <v>662.4</v>
      </c>
      <c r="Z27" s="174">
        <v>664.8</v>
      </c>
      <c r="AA27" s="174">
        <v>744.88699999999994</v>
      </c>
      <c r="AB27" s="174">
        <v>698.7</v>
      </c>
      <c r="AC27" s="174">
        <v>732.74480000000005</v>
      </c>
      <c r="AD27" s="174">
        <v>870.89750000000004</v>
      </c>
      <c r="AE27" s="174">
        <v>1014</v>
      </c>
      <c r="AF27" s="174">
        <v>938</v>
      </c>
      <c r="AG27" s="174">
        <v>1139.9541999999999</v>
      </c>
      <c r="AH27" s="173" t="s">
        <v>390</v>
      </c>
    </row>
    <row r="28" spans="1:34" s="8" customFormat="1" ht="12.95" customHeight="1">
      <c r="A28" s="175" t="s">
        <v>389</v>
      </c>
      <c r="B28" s="166"/>
      <c r="C28" s="174">
        <v>305.68</v>
      </c>
      <c r="D28" s="174">
        <v>241.52</v>
      </c>
      <c r="E28" s="174">
        <v>274.86</v>
      </c>
      <c r="F28" s="174">
        <v>289.83999999999997</v>
      </c>
      <c r="G28" s="174">
        <v>319.04000000000002</v>
      </c>
      <c r="H28" s="174">
        <v>337.18</v>
      </c>
      <c r="I28" s="174">
        <v>292.06</v>
      </c>
      <c r="J28" s="174">
        <v>320.39999999999998</v>
      </c>
      <c r="K28" s="174">
        <v>274.86</v>
      </c>
      <c r="L28" s="174">
        <v>236.74</v>
      </c>
      <c r="M28" s="174">
        <v>318</v>
      </c>
      <c r="N28" s="174">
        <v>224.18</v>
      </c>
      <c r="O28" s="174">
        <v>111.9</v>
      </c>
      <c r="P28" s="174">
        <v>116.07</v>
      </c>
      <c r="Q28" s="174">
        <v>66.989999999999995</v>
      </c>
      <c r="R28" s="174">
        <v>192.36</v>
      </c>
      <c r="S28" s="174">
        <v>191.6</v>
      </c>
      <c r="T28" s="174">
        <v>379.1</v>
      </c>
      <c r="U28" s="174">
        <v>473.77</v>
      </c>
      <c r="V28" s="174">
        <v>531.26</v>
      </c>
      <c r="W28" s="174">
        <v>504.17</v>
      </c>
      <c r="X28" s="174">
        <v>444.87</v>
      </c>
      <c r="Y28" s="174">
        <v>421.09</v>
      </c>
      <c r="Z28" s="174">
        <v>470.51</v>
      </c>
      <c r="AA28" s="174">
        <v>509.8</v>
      </c>
      <c r="AB28" s="174">
        <v>605.06970000000001</v>
      </c>
      <c r="AC28" s="174">
        <v>689.10339999999997</v>
      </c>
      <c r="AD28" s="174">
        <v>789.94</v>
      </c>
      <c r="AE28" s="174">
        <v>832.97220000000004</v>
      </c>
      <c r="AF28" s="174">
        <v>929.58320000000003</v>
      </c>
      <c r="AG28" s="174">
        <v>802.43</v>
      </c>
      <c r="AH28" s="173" t="s">
        <v>388</v>
      </c>
    </row>
    <row r="29" spans="1:34" s="8" customFormat="1" ht="12.95" customHeight="1">
      <c r="A29" s="175" t="s">
        <v>387</v>
      </c>
      <c r="B29" s="166"/>
      <c r="C29" s="174">
        <v>941.6</v>
      </c>
      <c r="D29" s="174">
        <v>883.55</v>
      </c>
      <c r="E29" s="174">
        <v>766.95</v>
      </c>
      <c r="F29" s="174">
        <v>801</v>
      </c>
      <c r="G29" s="174">
        <v>847.35</v>
      </c>
      <c r="H29" s="174">
        <v>909.4</v>
      </c>
      <c r="I29" s="174">
        <v>1011.7</v>
      </c>
      <c r="J29" s="174">
        <v>950.15</v>
      </c>
      <c r="K29" s="174">
        <v>1025.8499999999999</v>
      </c>
      <c r="L29" s="174">
        <v>1060.9000000000001</v>
      </c>
      <c r="M29" s="174">
        <v>1076.0980999999999</v>
      </c>
      <c r="N29" s="174">
        <v>1122.0554999999999</v>
      </c>
      <c r="O29" s="174">
        <v>1222.9146000000001</v>
      </c>
      <c r="P29" s="174">
        <v>1381.9034999999999</v>
      </c>
      <c r="Q29" s="174">
        <v>1602.0898</v>
      </c>
      <c r="R29" s="174">
        <v>2039.1084000000001</v>
      </c>
      <c r="S29" s="174">
        <v>2297.1014</v>
      </c>
      <c r="T29" s="174">
        <v>2771.2510000000002</v>
      </c>
      <c r="U29" s="174">
        <v>3305.913</v>
      </c>
      <c r="V29" s="174">
        <v>3250.8308000000002</v>
      </c>
      <c r="W29" s="174">
        <v>3850.4951999999998</v>
      </c>
      <c r="X29" s="174">
        <v>3927.4758999999999</v>
      </c>
      <c r="Y29" s="174">
        <v>4286.8456999999999</v>
      </c>
      <c r="Z29" s="174">
        <v>4345.1576999999997</v>
      </c>
      <c r="AA29" s="174">
        <v>5178.5273999999999</v>
      </c>
      <c r="AB29" s="174">
        <v>5747.6125000000002</v>
      </c>
      <c r="AC29" s="174">
        <v>6021.5025999999998</v>
      </c>
      <c r="AD29" s="174">
        <v>6564.3058000000001</v>
      </c>
      <c r="AE29" s="174">
        <v>7110.0950000000003</v>
      </c>
      <c r="AF29" s="174">
        <v>5778.0721000000003</v>
      </c>
      <c r="AG29" s="174">
        <v>6763.5438999999997</v>
      </c>
      <c r="AH29" s="173" t="s">
        <v>386</v>
      </c>
    </row>
    <row r="30" spans="1:34" s="8" customFormat="1" ht="12.95" customHeight="1">
      <c r="A30" s="175" t="s">
        <v>385</v>
      </c>
      <c r="B30" s="166"/>
      <c r="C30" s="174">
        <v>1363.4</v>
      </c>
      <c r="D30" s="174">
        <v>1404.9</v>
      </c>
      <c r="E30" s="174">
        <v>1260.4000000000001</v>
      </c>
      <c r="F30" s="174">
        <v>1225.8</v>
      </c>
      <c r="G30" s="174">
        <v>1268.5999999999999</v>
      </c>
      <c r="H30" s="174">
        <v>1178.0999999999999</v>
      </c>
      <c r="I30" s="174">
        <v>1343</v>
      </c>
      <c r="J30" s="174">
        <v>1562.7</v>
      </c>
      <c r="K30" s="174">
        <v>1683.7</v>
      </c>
      <c r="L30" s="174">
        <v>1905</v>
      </c>
      <c r="M30" s="174">
        <v>2217.1</v>
      </c>
      <c r="N30" s="174">
        <v>2188.8000000000002</v>
      </c>
      <c r="O30" s="174">
        <v>2220.5</v>
      </c>
      <c r="P30" s="174">
        <v>2366.09</v>
      </c>
      <c r="Q30" s="174">
        <v>3028.2</v>
      </c>
      <c r="R30" s="174">
        <v>3393.9</v>
      </c>
      <c r="S30" s="174">
        <v>3322.9</v>
      </c>
      <c r="T30" s="174">
        <v>3399.2</v>
      </c>
      <c r="U30" s="174">
        <v>3383.8</v>
      </c>
      <c r="V30" s="174">
        <v>3477.5</v>
      </c>
      <c r="W30" s="174">
        <v>3588.5</v>
      </c>
      <c r="X30" s="174">
        <v>3351.4</v>
      </c>
      <c r="Y30" s="174">
        <v>3221.36</v>
      </c>
      <c r="Z30" s="174">
        <v>3523.33</v>
      </c>
      <c r="AA30" s="174">
        <v>3898.76</v>
      </c>
      <c r="AB30" s="174">
        <v>3993.99</v>
      </c>
      <c r="AC30" s="174">
        <v>4782.29</v>
      </c>
      <c r="AD30" s="174">
        <v>5069.13</v>
      </c>
      <c r="AE30" s="174">
        <v>5539.11</v>
      </c>
      <c r="AF30" s="174">
        <v>4038.2809999999999</v>
      </c>
      <c r="AG30" s="174">
        <v>4085</v>
      </c>
      <c r="AH30" s="173" t="s">
        <v>384</v>
      </c>
    </row>
    <row r="31" spans="1:34" s="8" customFormat="1" ht="12.95" customHeight="1">
      <c r="A31" s="175" t="s">
        <v>383</v>
      </c>
      <c r="B31" s="166"/>
      <c r="C31" s="174">
        <v>22622</v>
      </c>
      <c r="D31" s="174">
        <v>28290</v>
      </c>
      <c r="E31" s="174">
        <v>28192</v>
      </c>
      <c r="F31" s="174">
        <v>30040</v>
      </c>
      <c r="G31" s="174">
        <v>33940</v>
      </c>
      <c r="H31" s="174">
        <v>31566</v>
      </c>
      <c r="I31" s="174">
        <v>26394</v>
      </c>
      <c r="J31" s="174">
        <v>33036</v>
      </c>
      <c r="K31" s="174">
        <v>36776</v>
      </c>
      <c r="L31" s="174">
        <v>42379</v>
      </c>
      <c r="M31" s="174">
        <v>48805</v>
      </c>
      <c r="N31" s="174">
        <v>51556</v>
      </c>
      <c r="O31" s="174">
        <v>55471</v>
      </c>
      <c r="P31" s="174">
        <v>61402</v>
      </c>
      <c r="Q31" s="174">
        <v>71203.399999999994</v>
      </c>
      <c r="R31" s="174">
        <v>89321.12</v>
      </c>
      <c r="S31" s="174">
        <v>106722.9</v>
      </c>
      <c r="T31" s="174">
        <v>121614.2</v>
      </c>
      <c r="U31" s="174">
        <v>129200.4</v>
      </c>
      <c r="V31" s="174">
        <v>148096</v>
      </c>
      <c r="W31" s="174">
        <v>179833.038</v>
      </c>
      <c r="X31" s="174">
        <v>171439.9853</v>
      </c>
      <c r="Y31" s="174">
        <v>173737.56289999999</v>
      </c>
      <c r="Z31" s="174">
        <v>177299.38209999999</v>
      </c>
      <c r="AA31" s="174">
        <v>201953.6568</v>
      </c>
      <c r="AB31" s="174">
        <v>230299.25289999999</v>
      </c>
      <c r="AC31" s="174">
        <v>266146.28120000003</v>
      </c>
      <c r="AD31" s="174">
        <v>289364.66019999998</v>
      </c>
      <c r="AE31" s="174">
        <v>309382.5001</v>
      </c>
      <c r="AF31" s="174">
        <v>244470.79180000001</v>
      </c>
      <c r="AG31" s="174">
        <v>313908.5073</v>
      </c>
      <c r="AH31" s="173" t="s">
        <v>382</v>
      </c>
    </row>
    <row r="32" spans="1:34" s="8" customFormat="1" ht="12.95" customHeight="1">
      <c r="A32" s="175" t="s">
        <v>381</v>
      </c>
      <c r="B32" s="166"/>
      <c r="C32" s="174">
        <v>494.8</v>
      </c>
      <c r="D32" s="174">
        <v>553.29999999999995</v>
      </c>
      <c r="E32" s="174">
        <v>446.8</v>
      </c>
      <c r="F32" s="174">
        <v>498</v>
      </c>
      <c r="G32" s="174">
        <v>460.8</v>
      </c>
      <c r="H32" s="174">
        <v>344.4</v>
      </c>
      <c r="I32" s="174">
        <v>287.3</v>
      </c>
      <c r="J32" s="174">
        <v>324.60000000000002</v>
      </c>
      <c r="K32" s="174">
        <v>273.10000000000002</v>
      </c>
      <c r="L32" s="174">
        <v>340.7</v>
      </c>
      <c r="M32" s="174">
        <v>392.2</v>
      </c>
      <c r="N32" s="174">
        <v>338.3</v>
      </c>
      <c r="O32" s="174">
        <v>309.3</v>
      </c>
      <c r="P32" s="174">
        <v>367.2</v>
      </c>
      <c r="Q32" s="174">
        <v>488.59199999999998</v>
      </c>
      <c r="R32" s="174">
        <v>661.62099999999998</v>
      </c>
      <c r="S32" s="174">
        <v>724.02800000000002</v>
      </c>
      <c r="T32" s="174">
        <v>901.63400000000001</v>
      </c>
      <c r="U32" s="174">
        <v>944.66399999999999</v>
      </c>
      <c r="V32" s="174">
        <v>962.822</v>
      </c>
      <c r="W32" s="174">
        <v>1101.9000000000001</v>
      </c>
      <c r="X32" s="174">
        <v>1118.4000000000001</v>
      </c>
      <c r="Y32" s="174">
        <v>1139.9000000000001</v>
      </c>
      <c r="Z32" s="174">
        <v>1313.6</v>
      </c>
      <c r="AA32" s="174">
        <v>1654.8</v>
      </c>
      <c r="AB32" s="174">
        <v>1962.6</v>
      </c>
      <c r="AC32" s="174">
        <v>2377.8000000000002</v>
      </c>
      <c r="AD32" s="174">
        <v>2708.8</v>
      </c>
      <c r="AE32" s="174">
        <v>2936.7</v>
      </c>
      <c r="AF32" s="174">
        <v>2856.9</v>
      </c>
      <c r="AG32" s="174">
        <v>3628.1</v>
      </c>
      <c r="AH32" s="173" t="s">
        <v>380</v>
      </c>
    </row>
    <row r="33" spans="1:35" ht="12.95" customHeight="1">
      <c r="A33" s="175" t="s">
        <v>379</v>
      </c>
      <c r="C33" s="174">
        <v>3421.7</v>
      </c>
      <c r="D33" s="174">
        <v>3706.9</v>
      </c>
      <c r="E33" s="174">
        <v>3573.5</v>
      </c>
      <c r="F33" s="174">
        <v>2971.5</v>
      </c>
      <c r="G33" s="174">
        <v>2955.7</v>
      </c>
      <c r="H33" s="174">
        <v>3313</v>
      </c>
      <c r="I33" s="174">
        <v>3649.8</v>
      </c>
      <c r="J33" s="174">
        <v>3800.7</v>
      </c>
      <c r="K33" s="174">
        <v>3568.1</v>
      </c>
      <c r="L33" s="174">
        <v>3723.3</v>
      </c>
      <c r="M33" s="174">
        <v>4438.3</v>
      </c>
      <c r="N33" s="174">
        <v>5408.2</v>
      </c>
      <c r="O33" s="174">
        <v>6329.6</v>
      </c>
      <c r="P33" s="174">
        <v>6714.3</v>
      </c>
      <c r="Q33" s="174">
        <v>7448.5</v>
      </c>
      <c r="R33" s="174">
        <v>7610.3</v>
      </c>
      <c r="S33" s="174">
        <v>7414.9</v>
      </c>
      <c r="T33" s="174">
        <v>8390.4</v>
      </c>
      <c r="U33" s="174">
        <v>8223.2999999999993</v>
      </c>
      <c r="V33" s="174">
        <v>7135.6</v>
      </c>
      <c r="W33" s="174">
        <v>7832.9</v>
      </c>
      <c r="X33" s="174">
        <v>7985.2</v>
      </c>
      <c r="Y33" s="174">
        <v>7592.6</v>
      </c>
      <c r="Z33" s="174">
        <v>7612</v>
      </c>
      <c r="AA33" s="174">
        <v>8873.6</v>
      </c>
      <c r="AB33" s="174">
        <v>10606.5</v>
      </c>
      <c r="AC33" s="174">
        <v>12475.5</v>
      </c>
      <c r="AD33" s="174">
        <v>14296.3</v>
      </c>
      <c r="AE33" s="174">
        <v>16111.1</v>
      </c>
      <c r="AF33" s="174">
        <v>16652.3</v>
      </c>
      <c r="AG33" s="174">
        <v>17423.099999999999</v>
      </c>
      <c r="AH33" s="173" t="s">
        <v>378</v>
      </c>
    </row>
    <row r="34" spans="1:35" ht="12.95" customHeight="1">
      <c r="A34" s="175" t="s">
        <v>377</v>
      </c>
      <c r="C34" s="174">
        <v>564.29999999999995</v>
      </c>
      <c r="D34" s="174">
        <v>554.70000000000005</v>
      </c>
      <c r="E34" s="174">
        <v>516.6</v>
      </c>
      <c r="F34" s="174">
        <v>464</v>
      </c>
      <c r="G34" s="174">
        <v>572.1</v>
      </c>
      <c r="H34" s="174">
        <v>618.29999999999995</v>
      </c>
      <c r="I34" s="174">
        <v>759.6</v>
      </c>
      <c r="J34" s="174">
        <v>769.5</v>
      </c>
      <c r="K34" s="174">
        <v>1166.9000000000001</v>
      </c>
      <c r="L34" s="174">
        <v>1574.9</v>
      </c>
      <c r="M34" s="174">
        <v>2514.4</v>
      </c>
      <c r="N34" s="174">
        <v>2430.4</v>
      </c>
      <c r="O34" s="174">
        <v>2361.6999999999998</v>
      </c>
      <c r="P34" s="174">
        <v>3297.6</v>
      </c>
      <c r="Q34" s="174">
        <v>3786.3</v>
      </c>
      <c r="R34" s="174">
        <v>4802.3981000000003</v>
      </c>
      <c r="S34" s="174">
        <v>4397.4038</v>
      </c>
      <c r="T34" s="174">
        <v>3982.5104999999999</v>
      </c>
      <c r="U34" s="174">
        <v>4174.1486000000004</v>
      </c>
      <c r="V34" s="174">
        <v>2887.8</v>
      </c>
      <c r="W34" s="174">
        <v>2924.28</v>
      </c>
      <c r="X34" s="174">
        <v>2444.9299999999998</v>
      </c>
      <c r="Y34" s="174">
        <v>2426.3877000000002</v>
      </c>
      <c r="Z34" s="174">
        <v>2743.8020000000001</v>
      </c>
      <c r="AA34" s="174">
        <v>3488.7683000000002</v>
      </c>
      <c r="AB34" s="174">
        <v>4007.7103999999999</v>
      </c>
      <c r="AC34" s="174">
        <v>5199.2362000000003</v>
      </c>
      <c r="AD34" s="174">
        <v>6613.9732999999997</v>
      </c>
      <c r="AE34" s="174">
        <v>8948.1669999999995</v>
      </c>
      <c r="AF34" s="174">
        <v>7211.2833000000001</v>
      </c>
      <c r="AG34" s="174">
        <v>9818.5632999999998</v>
      </c>
      <c r="AH34" s="173" t="s">
        <v>376</v>
      </c>
    </row>
    <row r="35" spans="1:35" ht="12.95" customHeight="1">
      <c r="A35" s="175" t="s">
        <v>375</v>
      </c>
      <c r="C35" s="174">
        <v>4630.6000000000004</v>
      </c>
      <c r="D35" s="174">
        <v>4019</v>
      </c>
      <c r="E35" s="174">
        <v>4077</v>
      </c>
      <c r="F35" s="174">
        <v>3726</v>
      </c>
      <c r="G35" s="174">
        <v>3817</v>
      </c>
      <c r="H35" s="174">
        <v>3744</v>
      </c>
      <c r="I35" s="174">
        <v>3256.98</v>
      </c>
      <c r="J35" s="174">
        <v>3507.72</v>
      </c>
      <c r="K35" s="174">
        <v>3562.72</v>
      </c>
      <c r="L35" s="174">
        <v>4368.54</v>
      </c>
      <c r="M35" s="174">
        <v>4120</v>
      </c>
      <c r="N35" s="174">
        <v>4233</v>
      </c>
      <c r="O35" s="174">
        <v>4500</v>
      </c>
      <c r="P35" s="174">
        <v>4222.0159999999996</v>
      </c>
      <c r="Q35" s="174">
        <v>5487.7</v>
      </c>
      <c r="R35" s="174">
        <v>6622.49</v>
      </c>
      <c r="S35" s="174">
        <v>7291.84</v>
      </c>
      <c r="T35" s="174">
        <v>8377.2000000000007</v>
      </c>
      <c r="U35" s="174">
        <v>7531.38</v>
      </c>
      <c r="V35" s="174">
        <v>7711.9</v>
      </c>
      <c r="W35" s="174">
        <v>8510.39</v>
      </c>
      <c r="X35" s="174">
        <v>8463.06</v>
      </c>
      <c r="Y35" s="174">
        <v>9168.94</v>
      </c>
      <c r="Z35" s="174">
        <v>10806.32</v>
      </c>
      <c r="AA35" s="174">
        <v>14802.48</v>
      </c>
      <c r="AB35" s="174">
        <v>19656.900000000001</v>
      </c>
      <c r="AC35" s="174">
        <v>26490.18</v>
      </c>
      <c r="AD35" s="174">
        <v>31246.105200000002</v>
      </c>
      <c r="AE35" s="174">
        <v>34667.2664</v>
      </c>
      <c r="AF35" s="174">
        <v>30606.545699999999</v>
      </c>
      <c r="AG35" s="174">
        <v>39521.216899999999</v>
      </c>
      <c r="AH35" s="173" t="s">
        <v>374</v>
      </c>
    </row>
    <row r="36" spans="1:35" ht="12.95" customHeight="1">
      <c r="A36" s="175" t="s">
        <v>373</v>
      </c>
      <c r="C36" s="174">
        <v>1271.3</v>
      </c>
      <c r="D36" s="174">
        <v>1512.6</v>
      </c>
      <c r="E36" s="174">
        <v>1141.8</v>
      </c>
      <c r="F36" s="174">
        <v>1241.8</v>
      </c>
      <c r="G36" s="174">
        <v>1369.6</v>
      </c>
      <c r="H36" s="174">
        <v>1322.8</v>
      </c>
      <c r="I36" s="174">
        <v>1415</v>
      </c>
      <c r="J36" s="174">
        <v>1563.3</v>
      </c>
      <c r="K36" s="174">
        <v>1903.1</v>
      </c>
      <c r="L36" s="174">
        <v>1965.5</v>
      </c>
      <c r="M36" s="174">
        <v>1831.7</v>
      </c>
      <c r="N36" s="174">
        <v>1857</v>
      </c>
      <c r="O36" s="174">
        <v>1911.1</v>
      </c>
      <c r="P36" s="174">
        <v>4748.1000000000004</v>
      </c>
      <c r="Q36" s="174">
        <v>5240.3999999999996</v>
      </c>
      <c r="R36" s="174">
        <v>5730.8</v>
      </c>
      <c r="S36" s="174">
        <v>6192.8</v>
      </c>
      <c r="T36" s="174">
        <v>7060.3</v>
      </c>
      <c r="U36" s="174">
        <v>7482</v>
      </c>
      <c r="V36" s="174">
        <v>7987</v>
      </c>
      <c r="W36" s="174">
        <v>8964.2999999999993</v>
      </c>
      <c r="X36" s="174">
        <v>8386.6</v>
      </c>
      <c r="Y36" s="174">
        <v>8235.7000000000007</v>
      </c>
      <c r="Z36" s="174">
        <v>8939.6</v>
      </c>
      <c r="AA36" s="174">
        <v>9439.77</v>
      </c>
      <c r="AB36" s="174">
        <v>10057.9</v>
      </c>
      <c r="AC36" s="174">
        <v>11152.7</v>
      </c>
      <c r="AD36" s="174">
        <v>11957.7</v>
      </c>
      <c r="AE36" s="174">
        <v>11669.6</v>
      </c>
      <c r="AF36" s="174">
        <v>10294.6</v>
      </c>
      <c r="AG36" s="174">
        <v>11671.1</v>
      </c>
      <c r="AH36" s="173" t="s">
        <v>372</v>
      </c>
    </row>
    <row r="37" spans="1:35" ht="12.95" customHeight="1">
      <c r="A37" s="175" t="s">
        <v>371</v>
      </c>
      <c r="C37" s="174">
        <v>32.222200000000001</v>
      </c>
      <c r="D37" s="174">
        <v>34.262999999999998</v>
      </c>
      <c r="E37" s="174">
        <v>32.036999999999999</v>
      </c>
      <c r="F37" s="174">
        <v>31.425899999999999</v>
      </c>
      <c r="G37" s="174">
        <v>40.4666</v>
      </c>
      <c r="H37" s="174">
        <v>43.174100000000003</v>
      </c>
      <c r="I37" s="174">
        <v>57.8444</v>
      </c>
      <c r="J37" s="174">
        <v>69.129599999999996</v>
      </c>
      <c r="K37" s="174">
        <v>75.159300000000002</v>
      </c>
      <c r="L37" s="174">
        <v>79.207400000000007</v>
      </c>
      <c r="M37" s="174">
        <v>82.385199999999998</v>
      </c>
      <c r="N37" s="174">
        <v>96.962999999999994</v>
      </c>
      <c r="O37" s="174">
        <v>112.7963</v>
      </c>
      <c r="P37" s="174">
        <v>115.4148</v>
      </c>
      <c r="Q37" s="174">
        <v>120.9482</v>
      </c>
      <c r="R37" s="174">
        <v>118.5074</v>
      </c>
      <c r="S37" s="174">
        <v>127.6185</v>
      </c>
      <c r="T37" s="174">
        <v>140.24080000000001</v>
      </c>
      <c r="U37" s="174">
        <v>144.98169999999999</v>
      </c>
      <c r="V37" s="174">
        <v>146.01859999999999</v>
      </c>
      <c r="W37" s="174">
        <v>149.9889</v>
      </c>
      <c r="X37" s="174">
        <v>152.91220000000001</v>
      </c>
      <c r="Y37" s="174">
        <v>153.3057</v>
      </c>
      <c r="Z37" s="174">
        <v>165.18090000000001</v>
      </c>
      <c r="AA37" s="174">
        <v>193.95</v>
      </c>
      <c r="AB37" s="174">
        <v>226.65790000000001</v>
      </c>
      <c r="AC37" s="174">
        <v>235.70869999999999</v>
      </c>
      <c r="AD37" s="174">
        <v>230.69739999999999</v>
      </c>
      <c r="AE37" s="174">
        <v>230.07</v>
      </c>
      <c r="AF37" s="174">
        <v>185.64</v>
      </c>
      <c r="AG37" s="174">
        <v>183</v>
      </c>
      <c r="AH37" s="173" t="s">
        <v>370</v>
      </c>
    </row>
    <row r="38" spans="1:35" ht="12.95" customHeight="1">
      <c r="A38" s="175" t="s">
        <v>369</v>
      </c>
      <c r="C38" s="174">
        <v>38.799999999999997</v>
      </c>
      <c r="D38" s="174">
        <v>48.7</v>
      </c>
      <c r="E38" s="174">
        <v>47.8904</v>
      </c>
      <c r="F38" s="174">
        <v>58.9</v>
      </c>
      <c r="G38" s="174">
        <v>72.7</v>
      </c>
      <c r="H38" s="174">
        <v>82.4</v>
      </c>
      <c r="I38" s="174">
        <v>92.888900000000007</v>
      </c>
      <c r="J38" s="174">
        <v>91.096299999999999</v>
      </c>
      <c r="K38" s="174">
        <v>124.50369999999999</v>
      </c>
      <c r="L38" s="174">
        <v>115.5111</v>
      </c>
      <c r="M38" s="174">
        <v>130.16669999999999</v>
      </c>
      <c r="N38" s="174">
        <v>113.3629</v>
      </c>
      <c r="O38" s="174">
        <v>137.9666</v>
      </c>
      <c r="P38" s="174">
        <v>119.4815</v>
      </c>
      <c r="Q38" s="174">
        <v>112.2556</v>
      </c>
      <c r="R38" s="174">
        <v>136.31110000000001</v>
      </c>
      <c r="S38" s="174">
        <v>149.2371</v>
      </c>
      <c r="T38" s="174">
        <v>148.3449</v>
      </c>
      <c r="U38" s="174">
        <v>157.4153</v>
      </c>
      <c r="V38" s="174">
        <v>177.1848</v>
      </c>
      <c r="W38" s="174">
        <v>179.41489999999999</v>
      </c>
      <c r="X38" s="174">
        <v>175.94399999999999</v>
      </c>
      <c r="Y38" s="174">
        <v>178.31399999999999</v>
      </c>
      <c r="Z38" s="174">
        <v>172.85</v>
      </c>
      <c r="AA38" s="174">
        <v>184.494</v>
      </c>
      <c r="AB38" s="174">
        <v>200.54730000000001</v>
      </c>
      <c r="AC38" s="174">
        <v>211.9984</v>
      </c>
      <c r="AD38" s="174">
        <v>212.22</v>
      </c>
      <c r="AE38" s="174">
        <v>210.16</v>
      </c>
      <c r="AF38" s="174">
        <v>192.34</v>
      </c>
      <c r="AG38" s="174">
        <v>182.46</v>
      </c>
      <c r="AH38" s="173" t="s">
        <v>368</v>
      </c>
    </row>
    <row r="39" spans="1:35" ht="12.95" customHeight="1">
      <c r="A39" s="175" t="s">
        <v>367</v>
      </c>
      <c r="C39" s="174">
        <v>86.5</v>
      </c>
      <c r="D39" s="174">
        <v>80.099999999999994</v>
      </c>
      <c r="E39" s="174">
        <v>86.3</v>
      </c>
      <c r="F39" s="174">
        <v>101.7</v>
      </c>
      <c r="G39" s="174">
        <v>111.8</v>
      </c>
      <c r="H39" s="174">
        <v>121.5</v>
      </c>
      <c r="I39" s="174">
        <v>166.48150000000001</v>
      </c>
      <c r="J39" s="174">
        <v>180.1481</v>
      </c>
      <c r="K39" s="174">
        <v>239.44399999999999</v>
      </c>
      <c r="L39" s="174">
        <v>252.47</v>
      </c>
      <c r="M39" s="174">
        <v>281.55599999999998</v>
      </c>
      <c r="N39" s="174">
        <v>286.07400000000001</v>
      </c>
      <c r="O39" s="174">
        <v>323.85199999999998</v>
      </c>
      <c r="P39" s="174">
        <v>327.96300000000002</v>
      </c>
      <c r="Q39" s="174">
        <v>337.6035</v>
      </c>
      <c r="R39" s="174">
        <v>379.68099999999998</v>
      </c>
      <c r="S39" s="174">
        <v>353.1189</v>
      </c>
      <c r="T39" s="174">
        <v>358.67090000000002</v>
      </c>
      <c r="U39" s="174">
        <v>389.87439999999998</v>
      </c>
      <c r="V39" s="174">
        <v>369.64789999999999</v>
      </c>
      <c r="W39" s="174">
        <v>376.87430000000001</v>
      </c>
      <c r="X39" s="174">
        <v>327.81259999999997</v>
      </c>
      <c r="Y39" s="174">
        <v>319.19189999999998</v>
      </c>
      <c r="Z39" s="174">
        <v>390.1189</v>
      </c>
      <c r="AA39" s="174">
        <v>464.23450000000003</v>
      </c>
      <c r="AB39" s="174">
        <v>524.91629999999998</v>
      </c>
      <c r="AC39" s="174">
        <v>440.20760000000001</v>
      </c>
      <c r="AD39" s="174">
        <v>457.12599999999998</v>
      </c>
      <c r="AE39" s="174">
        <v>529.298</v>
      </c>
      <c r="AF39" s="174">
        <v>543.92999999999995</v>
      </c>
      <c r="AG39" s="174">
        <v>593.34</v>
      </c>
      <c r="AH39" s="173" t="s">
        <v>366</v>
      </c>
    </row>
    <row r="40" spans="1:35" ht="12.95" customHeight="1">
      <c r="A40" s="175" t="s">
        <v>365</v>
      </c>
      <c r="C40" s="174">
        <v>1094.2</v>
      </c>
      <c r="D40" s="174">
        <v>1009.8</v>
      </c>
      <c r="E40" s="174">
        <v>909.5</v>
      </c>
      <c r="F40" s="174">
        <v>775.5</v>
      </c>
      <c r="G40" s="174">
        <v>766.4</v>
      </c>
      <c r="H40" s="174">
        <v>678.9</v>
      </c>
      <c r="I40" s="174">
        <v>647.5</v>
      </c>
      <c r="J40" s="174">
        <v>749.1</v>
      </c>
      <c r="K40" s="174">
        <v>680.2</v>
      </c>
      <c r="L40" s="174">
        <v>1022.6</v>
      </c>
      <c r="M40" s="174">
        <v>868.6</v>
      </c>
      <c r="N40" s="174">
        <v>657.3</v>
      </c>
      <c r="O40" s="174">
        <v>649</v>
      </c>
      <c r="P40" s="174">
        <v>344.8</v>
      </c>
      <c r="Q40" s="174">
        <v>366.2</v>
      </c>
      <c r="R40" s="174">
        <v>519.70000000000005</v>
      </c>
      <c r="S40" s="174">
        <v>501</v>
      </c>
      <c r="T40" s="174">
        <v>493.2</v>
      </c>
      <c r="U40" s="174">
        <v>421.7</v>
      </c>
      <c r="V40" s="174">
        <v>421.1</v>
      </c>
      <c r="W40" s="174">
        <v>490.01</v>
      </c>
      <c r="X40" s="174">
        <v>496.4</v>
      </c>
      <c r="Y40" s="174">
        <v>407.8</v>
      </c>
      <c r="Z40" s="174">
        <v>546.79999999999995</v>
      </c>
      <c r="AA40" s="174">
        <v>923.42</v>
      </c>
      <c r="AB40" s="174">
        <v>1201.5</v>
      </c>
      <c r="AC40" s="174">
        <v>1411.1</v>
      </c>
      <c r="AD40" s="174">
        <v>1612.4</v>
      </c>
      <c r="AE40" s="174">
        <v>1992.7</v>
      </c>
      <c r="AF40" s="174">
        <v>1691</v>
      </c>
      <c r="AG40" s="174">
        <v>2309.6999999999998</v>
      </c>
      <c r="AH40" s="173" t="s">
        <v>364</v>
      </c>
    </row>
    <row r="41" spans="1:35" ht="12.95" customHeight="1">
      <c r="A41" s="175" t="s">
        <v>363</v>
      </c>
      <c r="C41" s="174">
        <v>3138.915</v>
      </c>
      <c r="D41" s="174">
        <v>3143.538</v>
      </c>
      <c r="E41" s="174">
        <v>2789.2049999999999</v>
      </c>
      <c r="F41" s="174">
        <v>2345.627</v>
      </c>
      <c r="G41" s="174">
        <v>2439.7530000000002</v>
      </c>
      <c r="H41" s="174">
        <v>2405.752</v>
      </c>
      <c r="I41" s="174">
        <v>1650.0840000000001</v>
      </c>
      <c r="J41" s="174">
        <v>1623.643</v>
      </c>
      <c r="K41" s="174">
        <v>1740.722</v>
      </c>
      <c r="L41" s="174">
        <v>1831.597</v>
      </c>
      <c r="M41" s="174">
        <v>2288.6309999999999</v>
      </c>
      <c r="N41" s="174">
        <v>2179.7640000000001</v>
      </c>
      <c r="O41" s="174">
        <v>2144.0889999999999</v>
      </c>
      <c r="P41" s="174">
        <v>1853.5319999999999</v>
      </c>
      <c r="Q41" s="174">
        <v>2104.2429999999999</v>
      </c>
      <c r="R41" s="174">
        <v>2798.721</v>
      </c>
      <c r="S41" s="174">
        <v>2815.3240000000001</v>
      </c>
      <c r="T41" s="174">
        <v>2994.4110000000001</v>
      </c>
      <c r="U41" s="174">
        <v>2929.7559999999999</v>
      </c>
      <c r="V41" s="174">
        <v>3419</v>
      </c>
      <c r="W41" s="174">
        <v>4844.1000000000004</v>
      </c>
      <c r="X41" s="174">
        <v>4878</v>
      </c>
      <c r="Y41" s="174">
        <v>4557</v>
      </c>
      <c r="Z41" s="174">
        <v>5890.1</v>
      </c>
      <c r="AA41" s="174">
        <v>7253.7</v>
      </c>
      <c r="AB41" s="174">
        <v>10569.2</v>
      </c>
      <c r="AC41" s="174">
        <v>15031.1</v>
      </c>
      <c r="AD41" s="174">
        <v>14315.1</v>
      </c>
      <c r="AE41" s="174">
        <v>19622.099999999999</v>
      </c>
      <c r="AF41" s="174">
        <v>9940</v>
      </c>
      <c r="AG41" s="174">
        <v>10749.8</v>
      </c>
      <c r="AH41" s="173" t="s">
        <v>362</v>
      </c>
    </row>
    <row r="42" spans="1:35" ht="12.95" customHeight="1">
      <c r="A42" s="175" t="s">
        <v>361</v>
      </c>
      <c r="C42" s="174">
        <v>1526</v>
      </c>
      <c r="D42" s="174">
        <v>1700.7</v>
      </c>
      <c r="E42" s="174">
        <v>1537.3</v>
      </c>
      <c r="F42" s="174">
        <v>1434.6</v>
      </c>
      <c r="G42" s="174">
        <v>1289.4000000000001</v>
      </c>
      <c r="H42" s="174">
        <v>1257.0999999999999</v>
      </c>
      <c r="I42" s="174">
        <v>1509.9</v>
      </c>
      <c r="J42" s="174">
        <v>1589.23</v>
      </c>
      <c r="K42" s="174">
        <v>1752.77</v>
      </c>
      <c r="L42" s="174">
        <v>2032.29</v>
      </c>
      <c r="M42" s="174">
        <v>2158.4899999999998</v>
      </c>
      <c r="N42" s="174">
        <v>2200.92</v>
      </c>
      <c r="O42" s="174">
        <v>2631.74</v>
      </c>
      <c r="P42" s="174">
        <v>2759.96</v>
      </c>
      <c r="Q42" s="174">
        <v>3248.3</v>
      </c>
      <c r="R42" s="174">
        <v>3506.8</v>
      </c>
      <c r="S42" s="174">
        <v>3847.2</v>
      </c>
      <c r="T42" s="174">
        <v>4217.2</v>
      </c>
      <c r="U42" s="174">
        <v>4148.3999999999996</v>
      </c>
      <c r="V42" s="174">
        <v>3552.2</v>
      </c>
      <c r="W42" s="174">
        <v>3659.5</v>
      </c>
      <c r="X42" s="174">
        <v>3262.0391</v>
      </c>
      <c r="Y42" s="174">
        <v>2693.3960000000002</v>
      </c>
      <c r="Z42" s="174">
        <v>3052.5333000000001</v>
      </c>
      <c r="AA42" s="174">
        <v>4256.5649000000003</v>
      </c>
      <c r="AB42" s="174">
        <v>5085.3608000000004</v>
      </c>
      <c r="AC42" s="174">
        <v>5787.2376000000004</v>
      </c>
      <c r="AD42" s="174">
        <v>6933.3563999999997</v>
      </c>
      <c r="AE42" s="174">
        <v>9372.2119999999995</v>
      </c>
      <c r="AF42" s="174">
        <v>8646.6787999999997</v>
      </c>
      <c r="AG42" s="174">
        <v>10666.0712</v>
      </c>
      <c r="AH42" s="173" t="s">
        <v>360</v>
      </c>
    </row>
    <row r="43" spans="1:35" ht="12.95" customHeight="1">
      <c r="A43" s="175" t="s">
        <v>359</v>
      </c>
      <c r="C43" s="174">
        <v>19968</v>
      </c>
      <c r="D43" s="174">
        <v>20938</v>
      </c>
      <c r="E43" s="174">
        <v>17557</v>
      </c>
      <c r="F43" s="174">
        <v>15841</v>
      </c>
      <c r="G43" s="174">
        <v>16763</v>
      </c>
      <c r="H43" s="174">
        <v>15275</v>
      </c>
      <c r="I43" s="174">
        <v>9492</v>
      </c>
      <c r="J43" s="174">
        <v>11428</v>
      </c>
      <c r="K43" s="174">
        <v>11052</v>
      </c>
      <c r="L43" s="174">
        <v>13988</v>
      </c>
      <c r="M43" s="174">
        <v>18806</v>
      </c>
      <c r="N43" s="174">
        <v>16388</v>
      </c>
      <c r="O43" s="174">
        <v>15514</v>
      </c>
      <c r="P43" s="174">
        <v>16119</v>
      </c>
      <c r="Q43" s="174">
        <v>17681</v>
      </c>
      <c r="R43" s="174">
        <v>20753</v>
      </c>
      <c r="S43" s="174">
        <v>25280</v>
      </c>
      <c r="T43" s="174">
        <v>25185</v>
      </c>
      <c r="U43" s="174">
        <v>19130</v>
      </c>
      <c r="V43" s="174">
        <v>22315</v>
      </c>
      <c r="W43" s="174">
        <v>34711</v>
      </c>
      <c r="X43" s="174">
        <v>28043</v>
      </c>
      <c r="Y43" s="174">
        <v>27794</v>
      </c>
      <c r="Z43" s="174">
        <v>28108</v>
      </c>
      <c r="AA43" s="174">
        <v>40782</v>
      </c>
      <c r="AB43" s="174">
        <v>57058</v>
      </c>
      <c r="AC43" s="174">
        <v>67122</v>
      </c>
      <c r="AD43" s="174">
        <v>70777</v>
      </c>
      <c r="AE43" s="174">
        <v>97300</v>
      </c>
      <c r="AF43" s="174">
        <v>59600</v>
      </c>
      <c r="AG43" s="174">
        <v>67510</v>
      </c>
      <c r="AH43" s="173" t="s">
        <v>358</v>
      </c>
    </row>
    <row r="44" spans="1:35" ht="12.95" customHeight="1">
      <c r="A44" s="94" t="s">
        <v>357</v>
      </c>
      <c r="B44" s="172" t="s">
        <v>81</v>
      </c>
      <c r="C44" s="171">
        <v>119440.80190000001</v>
      </c>
      <c r="D44" s="171">
        <v>126761.3069</v>
      </c>
      <c r="E44" s="171">
        <v>114638.7334</v>
      </c>
      <c r="F44" s="171">
        <v>114465.8452</v>
      </c>
      <c r="G44" s="171">
        <v>126939.23940000001</v>
      </c>
      <c r="H44" s="171">
        <v>120657.8303</v>
      </c>
      <c r="I44" s="171">
        <v>105966.91469999999</v>
      </c>
      <c r="J44" s="171">
        <v>120453.2821</v>
      </c>
      <c r="K44" s="171">
        <v>138110.26569999999</v>
      </c>
      <c r="L44" s="171">
        <v>154225.90770000001</v>
      </c>
      <c r="M44" s="171">
        <v>177306.11369999999</v>
      </c>
      <c r="N44" s="171">
        <v>176631.64259999999</v>
      </c>
      <c r="O44" s="171">
        <v>189560.44560000001</v>
      </c>
      <c r="P44" s="171">
        <v>204264.26439999999</v>
      </c>
      <c r="Q44" s="171">
        <v>234988.8474</v>
      </c>
      <c r="R44" s="171">
        <v>279832.91739999998</v>
      </c>
      <c r="S44" s="171">
        <v>311477.17550000001</v>
      </c>
      <c r="T44" s="171">
        <v>345054.14539999998</v>
      </c>
      <c r="U44" s="171">
        <v>344907.32620000001</v>
      </c>
      <c r="V44" s="171">
        <v>361931.98540000001</v>
      </c>
      <c r="W44" s="171">
        <v>430525.17930000002</v>
      </c>
      <c r="X44" s="171">
        <v>413269.65950000001</v>
      </c>
      <c r="Y44" s="171">
        <v>415415.41729999997</v>
      </c>
      <c r="Z44" s="171">
        <v>453299.11560000002</v>
      </c>
      <c r="AA44" s="171">
        <v>553478.35160000005</v>
      </c>
      <c r="AB44" s="171">
        <v>667438.94570000004</v>
      </c>
      <c r="AC44" s="171">
        <v>791802.2537</v>
      </c>
      <c r="AD44" s="171">
        <v>893110.63170000003</v>
      </c>
      <c r="AE44" s="171">
        <v>1022200.8546</v>
      </c>
      <c r="AF44" s="171">
        <v>806851.05539999995</v>
      </c>
      <c r="AG44" s="171">
        <v>1006403.6468</v>
      </c>
      <c r="AH44" s="95" t="s">
        <v>356</v>
      </c>
      <c r="AI44" s="170" t="s">
        <v>81</v>
      </c>
    </row>
    <row r="45" spans="1:35" ht="12.95" customHeight="1">
      <c r="A45" s="94" t="s">
        <v>271</v>
      </c>
      <c r="B45" s="172" t="s">
        <v>81</v>
      </c>
      <c r="C45" s="171">
        <v>106794.037</v>
      </c>
      <c r="D45" s="171">
        <v>115500.36900000001</v>
      </c>
      <c r="E45" s="171">
        <v>105110.66800000001</v>
      </c>
      <c r="F45" s="171">
        <v>105286.876</v>
      </c>
      <c r="G45" s="171">
        <v>117453.757</v>
      </c>
      <c r="H45" s="171">
        <v>112707.685</v>
      </c>
      <c r="I45" s="171">
        <v>99217.513999999996</v>
      </c>
      <c r="J45" s="171">
        <v>113369.01</v>
      </c>
      <c r="K45" s="171">
        <v>130578.6963</v>
      </c>
      <c r="L45" s="171">
        <v>145777.6997</v>
      </c>
      <c r="M45" s="171">
        <v>168008.83410000001</v>
      </c>
      <c r="N45" s="171">
        <v>167892.56789999999</v>
      </c>
      <c r="O45" s="171">
        <v>180179.9124</v>
      </c>
      <c r="P45" s="171">
        <v>195148.42850000001</v>
      </c>
      <c r="Q45" s="171">
        <v>224687.91099999999</v>
      </c>
      <c r="R45" s="171">
        <v>268093.57549999998</v>
      </c>
      <c r="S45" s="171">
        <v>299511.27490000002</v>
      </c>
      <c r="T45" s="171">
        <v>332649.3689</v>
      </c>
      <c r="U45" s="171">
        <v>332557.24849999999</v>
      </c>
      <c r="V45" s="171">
        <v>348551.97389999998</v>
      </c>
      <c r="W45" s="171">
        <v>415185.43609999999</v>
      </c>
      <c r="X45" s="171">
        <v>398446.9388</v>
      </c>
      <c r="Y45" s="171">
        <v>400913.75530000002</v>
      </c>
      <c r="Z45" s="171">
        <v>436728.50569999998</v>
      </c>
      <c r="AA45" s="171">
        <v>534180.3088</v>
      </c>
      <c r="AB45" s="171">
        <v>643839.64419999998</v>
      </c>
      <c r="AC45" s="171">
        <v>762252.40419999999</v>
      </c>
      <c r="AD45" s="171">
        <v>863164.88069999998</v>
      </c>
      <c r="AE45" s="171">
        <v>985635.82090000005</v>
      </c>
      <c r="AF45" s="171">
        <v>782919.01459999999</v>
      </c>
      <c r="AG45" s="171">
        <v>980470.82319999998</v>
      </c>
      <c r="AH45" s="95" t="s">
        <v>355</v>
      </c>
      <c r="AI45" s="170" t="s">
        <v>81</v>
      </c>
    </row>
    <row r="46" spans="1:35" ht="12.95" customHeight="1">
      <c r="A46" s="94" t="s">
        <v>354</v>
      </c>
      <c r="B46" s="172" t="s">
        <v>81</v>
      </c>
      <c r="C46" s="171">
        <v>12646.7649</v>
      </c>
      <c r="D46" s="171">
        <v>11260.937900000001</v>
      </c>
      <c r="E46" s="171">
        <v>9528.0653999999995</v>
      </c>
      <c r="F46" s="171">
        <v>9178.9691999999995</v>
      </c>
      <c r="G46" s="171">
        <v>9485.4824000000008</v>
      </c>
      <c r="H46" s="171">
        <v>7950.1453000000001</v>
      </c>
      <c r="I46" s="171">
        <v>6749.4007000000001</v>
      </c>
      <c r="J46" s="171">
        <v>7084.2721000000001</v>
      </c>
      <c r="K46" s="171">
        <v>7531.5694000000003</v>
      </c>
      <c r="L46" s="171">
        <v>8448.2080000000005</v>
      </c>
      <c r="M46" s="171">
        <v>9297.2795999999998</v>
      </c>
      <c r="N46" s="171">
        <v>8739.0746999999992</v>
      </c>
      <c r="O46" s="171">
        <v>9380.5331999999999</v>
      </c>
      <c r="P46" s="171">
        <v>9115.8359</v>
      </c>
      <c r="Q46" s="171">
        <v>10300.936400000001</v>
      </c>
      <c r="R46" s="171">
        <v>11739.341899999999</v>
      </c>
      <c r="S46" s="171">
        <v>11965.900600000001</v>
      </c>
      <c r="T46" s="171">
        <v>12404.7765</v>
      </c>
      <c r="U46" s="171">
        <v>12350.0777</v>
      </c>
      <c r="V46" s="171">
        <v>13380.011500000001</v>
      </c>
      <c r="W46" s="171">
        <v>15339.743200000001</v>
      </c>
      <c r="X46" s="171">
        <v>14822.7207</v>
      </c>
      <c r="Y46" s="171">
        <v>14501.662</v>
      </c>
      <c r="Z46" s="171">
        <v>16570.609899999999</v>
      </c>
      <c r="AA46" s="171">
        <v>19298.042799999999</v>
      </c>
      <c r="AB46" s="171">
        <v>23599.301500000001</v>
      </c>
      <c r="AC46" s="171">
        <v>29549.8495</v>
      </c>
      <c r="AD46" s="171">
        <v>29945.751</v>
      </c>
      <c r="AE46" s="171">
        <v>36565.0337</v>
      </c>
      <c r="AF46" s="171">
        <v>23932.040799999999</v>
      </c>
      <c r="AG46" s="171">
        <v>25932.8236</v>
      </c>
      <c r="AH46" s="95" t="s">
        <v>353</v>
      </c>
      <c r="AI46" s="170" t="s">
        <v>81</v>
      </c>
    </row>
    <row r="47" spans="1:35" ht="12.95" customHeight="1">
      <c r="A47" s="169"/>
      <c r="B47" s="168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167"/>
    </row>
    <row r="48" spans="1:35" ht="12.95" customHeight="1">
      <c r="A48" s="47"/>
    </row>
    <row r="49" spans="1:35" ht="12.95" customHeight="1">
      <c r="A49" s="47" t="s">
        <v>352</v>
      </c>
      <c r="AI49" s="8"/>
    </row>
    <row r="50" spans="1:35" ht="12.95" customHeight="1">
      <c r="A50" s="47"/>
      <c r="AI50" s="8"/>
    </row>
    <row r="51" spans="1:35" ht="12.95" customHeight="1">
      <c r="A51" s="48" t="s">
        <v>351</v>
      </c>
      <c r="AI51" s="8"/>
    </row>
    <row r="52" spans="1:35" ht="12.95" customHeight="1">
      <c r="A52" s="48"/>
      <c r="C52" s="8">
        <f>C9</f>
        <v>1980</v>
      </c>
      <c r="D52" s="8">
        <f t="shared" ref="D52:AG52" si="0">D9</f>
        <v>1981</v>
      </c>
      <c r="E52" s="8">
        <f t="shared" si="0"/>
        <v>1982</v>
      </c>
      <c r="F52" s="8">
        <f t="shared" si="0"/>
        <v>1983</v>
      </c>
      <c r="G52" s="8">
        <f t="shared" si="0"/>
        <v>1984</v>
      </c>
      <c r="H52" s="8">
        <f t="shared" si="0"/>
        <v>1985</v>
      </c>
      <c r="I52" s="8">
        <f t="shared" si="0"/>
        <v>1986</v>
      </c>
      <c r="J52" s="8">
        <f t="shared" si="0"/>
        <v>1987</v>
      </c>
      <c r="K52" s="8">
        <f t="shared" si="0"/>
        <v>1988</v>
      </c>
      <c r="L52" s="8">
        <f t="shared" si="0"/>
        <v>1989</v>
      </c>
      <c r="M52" s="8">
        <f t="shared" si="0"/>
        <v>1990</v>
      </c>
      <c r="N52" s="8">
        <f t="shared" si="0"/>
        <v>1991</v>
      </c>
      <c r="O52" s="8">
        <f t="shared" si="0"/>
        <v>1992</v>
      </c>
      <c r="P52" s="8">
        <f t="shared" si="0"/>
        <v>1993</v>
      </c>
      <c r="Q52" s="8">
        <f t="shared" si="0"/>
        <v>1994</v>
      </c>
      <c r="R52" s="8">
        <f t="shared" si="0"/>
        <v>1995</v>
      </c>
      <c r="S52" s="8">
        <f t="shared" si="0"/>
        <v>1996</v>
      </c>
      <c r="T52" s="8">
        <f t="shared" si="0"/>
        <v>1997</v>
      </c>
      <c r="U52" s="8">
        <f t="shared" si="0"/>
        <v>1998</v>
      </c>
      <c r="V52" s="8">
        <f t="shared" si="0"/>
        <v>1999</v>
      </c>
      <c r="W52" s="8">
        <f t="shared" si="0"/>
        <v>2000</v>
      </c>
      <c r="X52" s="8">
        <f t="shared" si="0"/>
        <v>2001</v>
      </c>
      <c r="Y52" s="8">
        <f t="shared" si="0"/>
        <v>2002</v>
      </c>
      <c r="Z52" s="8">
        <f t="shared" si="0"/>
        <v>2003</v>
      </c>
      <c r="AA52" s="8">
        <f t="shared" si="0"/>
        <v>2004</v>
      </c>
      <c r="AB52" s="8">
        <f t="shared" si="0"/>
        <v>2005</v>
      </c>
      <c r="AC52" s="8">
        <f t="shared" si="0"/>
        <v>2006</v>
      </c>
      <c r="AD52" s="8">
        <f t="shared" si="0"/>
        <v>2007</v>
      </c>
      <c r="AE52" s="8">
        <f t="shared" si="0"/>
        <v>2008</v>
      </c>
      <c r="AF52" s="8">
        <f t="shared" si="0"/>
        <v>2009</v>
      </c>
      <c r="AG52" s="8">
        <f t="shared" si="0"/>
        <v>2010</v>
      </c>
      <c r="AI52" s="8"/>
    </row>
    <row r="53" spans="1:35" ht="12.95" customHeight="1">
      <c r="A53" s="8" t="s">
        <v>459</v>
      </c>
      <c r="C53" s="8">
        <f>HLOOKUP(C52,'2.2.2.45'!$B$9:$AX$40,32,0)</f>
        <v>16.399999999999999</v>
      </c>
      <c r="D53" s="8">
        <f>HLOOKUP(D52,'2.2.2.45'!$B$9:$AX$40,32,0)</f>
        <v>16.600000000000001</v>
      </c>
      <c r="E53" s="8">
        <f>HLOOKUP(E52,'2.2.2.45'!$B$9:$AX$40,32,0)</f>
        <v>15.5</v>
      </c>
      <c r="F53" s="8">
        <f>HLOOKUP(F52,'2.2.2.45'!$B$9:$AX$40,32,0)</f>
        <v>11.8</v>
      </c>
      <c r="G53" s="8">
        <f>HLOOKUP(G52,'2.2.2.45'!$B$9:$AX$40,32,0)</f>
        <v>11.8</v>
      </c>
      <c r="H53" s="8">
        <f>HLOOKUP(H52,'2.2.2.45'!$B$9:$AX$40,32,0)</f>
        <v>11.1</v>
      </c>
      <c r="I53" s="8">
        <f>HLOOKUP(I52,'2.2.2.45'!$B$9:$AX$40,32,0)</f>
        <v>13</v>
      </c>
      <c r="J53" s="8">
        <f>HLOOKUP(J52,'2.2.2.45'!$B$9:$AX$40,32,0)</f>
        <v>13.4</v>
      </c>
      <c r="K53" s="8">
        <f>HLOOKUP(K52,'2.2.2.45'!$B$9:$AX$40,32,0)</f>
        <v>12.8</v>
      </c>
      <c r="L53" s="8">
        <f>HLOOKUP(L52,'2.2.2.45'!$B$9:$AX$40,32,0)</f>
        <v>13.7</v>
      </c>
      <c r="M53" s="8">
        <f>HLOOKUP(M52,'2.2.2.45'!$B$9:$AX$40,32,0)</f>
        <v>13.1</v>
      </c>
      <c r="N53" s="8">
        <f>HLOOKUP(N52,'2.2.2.45'!$B$9:$AX$40,32,0)</f>
        <v>16</v>
      </c>
      <c r="O53" s="8">
        <f>HLOOKUP(O52,'2.2.2.45'!$B$9:$AX$40,32,0)</f>
        <v>16.809999999999999</v>
      </c>
      <c r="P53" s="8">
        <f>HLOOKUP(P52,'2.2.2.45'!$B$9:$AX$40,32,0)</f>
        <v>18.8</v>
      </c>
      <c r="Q53" s="8">
        <f>HLOOKUP(Q52,'2.2.2.45'!$B$9:$AX$40,32,0)</f>
        <v>19.3</v>
      </c>
      <c r="R53" s="8">
        <f>HLOOKUP(R52,'2.2.2.45'!$B$9:$AX$40,32,0)</f>
        <v>19.5</v>
      </c>
      <c r="S53" s="8">
        <f>HLOOKUP(S52,'2.2.2.45'!$B$9:$AX$40,32,0)</f>
        <v>18.5</v>
      </c>
      <c r="T53" s="8">
        <f>HLOOKUP(T52,'2.2.2.45'!$B$9:$AX$40,32,0)</f>
        <v>19.5</v>
      </c>
      <c r="U53" s="8">
        <f>HLOOKUP(U52,'2.2.2.45'!$B$9:$AX$40,32,0)</f>
        <v>19.899999999999999</v>
      </c>
      <c r="V53" s="8">
        <f>HLOOKUP(V52,'2.2.2.45'!$B$9:$AX$40,32,0)</f>
        <v>15.7</v>
      </c>
      <c r="W53" s="8">
        <f>HLOOKUP(W52,'2.2.2.45'!$B$9:$AX$40,32,0)</f>
        <v>16.131897976821989</v>
      </c>
      <c r="X53" s="8">
        <f>HLOOKUP(X52,'2.2.2.45'!$B$9:$AX$40,32,0)</f>
        <v>16.600000000000001</v>
      </c>
      <c r="Y53" s="8">
        <f>HLOOKUP(Y52,'2.2.2.45'!$B$9:$AX$40,32,0)</f>
        <v>14.50995256665289</v>
      </c>
      <c r="Z53" s="8">
        <f>HLOOKUP(Z52,'2.2.2.45'!$B$9:$AX$40,32,0)</f>
        <v>14.716648508984665</v>
      </c>
      <c r="AA53" s="8">
        <f>HLOOKUP(AA52,'2.2.2.45'!$B$9:$AX$40,32,0)</f>
        <v>16.40021929229383</v>
      </c>
      <c r="AB53" s="8">
        <f>HLOOKUP(AB52,'2.2.2.45'!$B$9:$AX$40,32,0)</f>
        <v>17.252745438209381</v>
      </c>
      <c r="AC53" s="8">
        <f>HLOOKUP(AC52,'2.2.2.45'!$B$9:$AX$40,32,0)</f>
        <v>17.338011258512775</v>
      </c>
      <c r="AD53" s="8">
        <f>HLOOKUP(AD52,'2.2.2.45'!$B$9:$AX$40,32,0)</f>
        <v>18.927367812641599</v>
      </c>
      <c r="AE53" s="8">
        <f>HLOOKUP(AE52,'2.2.2.45'!$B$9:$AX$40,32,0)</f>
        <v>20.419182328701808</v>
      </c>
      <c r="AF53" s="8">
        <f>HLOOKUP(AF52,'2.2.2.45'!$B$9:$AX$40,32,0)</f>
        <v>19.378339157222939</v>
      </c>
      <c r="AG53" s="8">
        <f>HLOOKUP(AG52,'2.2.2.45'!$B$9:$AX$40,32,0)</f>
        <v>19.175105834918199</v>
      </c>
    </row>
    <row r="54" spans="1:35" ht="12.95" customHeight="1">
      <c r="A54" s="8" t="s">
        <v>458</v>
      </c>
      <c r="C54" s="8">
        <f>(C53/100)*C44</f>
        <v>19588.291511599997</v>
      </c>
      <c r="D54" s="8">
        <f t="shared" ref="D54:AG54" si="1">(D53/100)*D44</f>
        <v>21042.376945399999</v>
      </c>
      <c r="E54" s="8">
        <f t="shared" si="1"/>
        <v>17769.003677000001</v>
      </c>
      <c r="F54" s="8">
        <f t="shared" si="1"/>
        <v>13506.969733600001</v>
      </c>
      <c r="G54" s="8">
        <f t="shared" si="1"/>
        <v>14978.830249200002</v>
      </c>
      <c r="H54" s="8">
        <f t="shared" si="1"/>
        <v>13393.019163299999</v>
      </c>
      <c r="I54" s="8">
        <f t="shared" si="1"/>
        <v>13775.698910999999</v>
      </c>
      <c r="J54" s="8">
        <f t="shared" si="1"/>
        <v>16140.739801400001</v>
      </c>
      <c r="K54" s="8">
        <f t="shared" si="1"/>
        <v>17678.114009599998</v>
      </c>
      <c r="L54" s="8">
        <f t="shared" si="1"/>
        <v>21128.9493549</v>
      </c>
      <c r="M54" s="8">
        <f t="shared" si="1"/>
        <v>23227.100894700001</v>
      </c>
      <c r="N54" s="8">
        <f t="shared" si="1"/>
        <v>28261.062815999998</v>
      </c>
      <c r="O54" s="8">
        <f t="shared" si="1"/>
        <v>31865.110905360001</v>
      </c>
      <c r="P54" s="8">
        <f t="shared" si="1"/>
        <v>38401.681707199998</v>
      </c>
      <c r="Q54" s="8">
        <f t="shared" si="1"/>
        <v>45352.847548199999</v>
      </c>
      <c r="R54" s="8">
        <f t="shared" si="1"/>
        <v>54567.418892999995</v>
      </c>
      <c r="S54" s="8">
        <f t="shared" si="1"/>
        <v>57623.277467500004</v>
      </c>
      <c r="T54" s="8">
        <f t="shared" si="1"/>
        <v>67285.558353</v>
      </c>
      <c r="U54" s="8">
        <f t="shared" si="1"/>
        <v>68636.557913800003</v>
      </c>
      <c r="V54" s="8">
        <f t="shared" si="1"/>
        <v>56823.321707800002</v>
      </c>
      <c r="W54" s="8">
        <f t="shared" si="1"/>
        <v>69451.882689205944</v>
      </c>
      <c r="X54" s="8">
        <f t="shared" si="1"/>
        <v>68602.763477</v>
      </c>
      <c r="Y54" s="8">
        <f t="shared" si="1"/>
        <v>60276.580004793155</v>
      </c>
      <c r="Z54" s="8">
        <f t="shared" si="1"/>
        <v>66710.437537188074</v>
      </c>
      <c r="AA54" s="8">
        <f t="shared" si="1"/>
        <v>90771.663397773082</v>
      </c>
      <c r="AB54" s="8">
        <f t="shared" si="1"/>
        <v>115151.54225708953</v>
      </c>
      <c r="AC54" s="8">
        <f t="shared" si="1"/>
        <v>137282.7638916639</v>
      </c>
      <c r="AD54" s="8">
        <f t="shared" si="1"/>
        <v>169042.33423566585</v>
      </c>
      <c r="AE54" s="8">
        <f t="shared" si="1"/>
        <v>208725.05626632203</v>
      </c>
      <c r="AF54" s="8">
        <f t="shared" si="1"/>
        <v>156354.33400904475</v>
      </c>
      <c r="AG54" s="8">
        <f t="shared" si="1"/>
        <v>192978.96440037634</v>
      </c>
    </row>
    <row r="55" spans="1:35" ht="12.95" customHeight="1">
      <c r="A55" s="8" t="s">
        <v>460</v>
      </c>
      <c r="C55" s="31">
        <f>C44-C54</f>
        <v>99852.510388400013</v>
      </c>
      <c r="D55" s="31">
        <f t="shared" ref="D55:AG55" si="2">D44-D54</f>
        <v>105718.9299546</v>
      </c>
      <c r="E55" s="31">
        <f t="shared" si="2"/>
        <v>96869.729722999997</v>
      </c>
      <c r="F55" s="31">
        <f t="shared" si="2"/>
        <v>100958.8754664</v>
      </c>
      <c r="G55" s="31">
        <f t="shared" si="2"/>
        <v>111960.4091508</v>
      </c>
      <c r="H55" s="31">
        <f t="shared" si="2"/>
        <v>107264.81113670001</v>
      </c>
      <c r="I55" s="31">
        <f t="shared" si="2"/>
        <v>92191.215788999994</v>
      </c>
      <c r="J55" s="31">
        <f t="shared" si="2"/>
        <v>104312.54229859999</v>
      </c>
      <c r="K55" s="31">
        <f t="shared" si="2"/>
        <v>120432.15169039999</v>
      </c>
      <c r="L55" s="31">
        <f t="shared" si="2"/>
        <v>133096.95834510002</v>
      </c>
      <c r="M55" s="31">
        <f t="shared" si="2"/>
        <v>154079.01280529998</v>
      </c>
      <c r="N55" s="31">
        <f t="shared" si="2"/>
        <v>148370.579784</v>
      </c>
      <c r="O55" s="31">
        <f t="shared" si="2"/>
        <v>157695.33469464001</v>
      </c>
      <c r="P55" s="31">
        <f t="shared" si="2"/>
        <v>165862.58269279997</v>
      </c>
      <c r="Q55" s="31">
        <f t="shared" si="2"/>
        <v>189635.99985180001</v>
      </c>
      <c r="R55" s="31">
        <f t="shared" si="2"/>
        <v>225265.49850699998</v>
      </c>
      <c r="S55" s="31">
        <f t="shared" si="2"/>
        <v>253853.8980325</v>
      </c>
      <c r="T55" s="31">
        <f t="shared" si="2"/>
        <v>277768.58704699995</v>
      </c>
      <c r="U55" s="31">
        <f t="shared" si="2"/>
        <v>276270.76828620001</v>
      </c>
      <c r="V55" s="31">
        <f t="shared" si="2"/>
        <v>305108.66369219997</v>
      </c>
      <c r="W55" s="31">
        <f t="shared" si="2"/>
        <v>361073.29661079409</v>
      </c>
      <c r="X55" s="31">
        <f t="shared" si="2"/>
        <v>344666.89602300001</v>
      </c>
      <c r="Y55" s="31">
        <f t="shared" si="2"/>
        <v>355138.83729520685</v>
      </c>
      <c r="Z55" s="31">
        <f t="shared" si="2"/>
        <v>386588.67806281196</v>
      </c>
      <c r="AA55" s="31">
        <f t="shared" si="2"/>
        <v>462706.688202227</v>
      </c>
      <c r="AB55" s="31">
        <f t="shared" si="2"/>
        <v>552287.40344291052</v>
      </c>
      <c r="AC55" s="31">
        <f t="shared" si="2"/>
        <v>654519.48980833613</v>
      </c>
      <c r="AD55" s="31">
        <f t="shared" si="2"/>
        <v>724068.29746433417</v>
      </c>
      <c r="AE55" s="31">
        <f t="shared" si="2"/>
        <v>813475.79833367793</v>
      </c>
      <c r="AF55" s="31">
        <f t="shared" si="2"/>
        <v>650496.72139095515</v>
      </c>
      <c r="AG55" s="31">
        <f t="shared" si="2"/>
        <v>813424.68239962368</v>
      </c>
    </row>
    <row r="56" spans="1:35" ht="12.95" customHeight="1">
      <c r="A56" s="8" t="s">
        <v>461</v>
      </c>
      <c r="C56" s="216">
        <f>C55+C54</f>
        <v>119440.80190000001</v>
      </c>
      <c r="D56" s="216">
        <f t="shared" ref="D56:AG56" si="3">D55+D54</f>
        <v>126761.3069</v>
      </c>
      <c r="E56" s="216">
        <f t="shared" si="3"/>
        <v>114638.7334</v>
      </c>
      <c r="F56" s="216">
        <f t="shared" si="3"/>
        <v>114465.8452</v>
      </c>
      <c r="G56" s="216">
        <f t="shared" si="3"/>
        <v>126939.23940000001</v>
      </c>
      <c r="H56" s="216">
        <f t="shared" si="3"/>
        <v>120657.8303</v>
      </c>
      <c r="I56" s="216">
        <f t="shared" si="3"/>
        <v>105966.91469999999</v>
      </c>
      <c r="J56" s="216">
        <f t="shared" si="3"/>
        <v>120453.2821</v>
      </c>
      <c r="K56" s="216">
        <f t="shared" si="3"/>
        <v>138110.26569999999</v>
      </c>
      <c r="L56" s="216">
        <f t="shared" si="3"/>
        <v>154225.90770000001</v>
      </c>
      <c r="M56" s="216">
        <f t="shared" si="3"/>
        <v>177306.11369999999</v>
      </c>
      <c r="N56" s="216">
        <f t="shared" si="3"/>
        <v>176631.64259999999</v>
      </c>
      <c r="O56" s="216">
        <f t="shared" si="3"/>
        <v>189560.44560000001</v>
      </c>
      <c r="P56" s="216">
        <f t="shared" si="3"/>
        <v>204264.26439999999</v>
      </c>
      <c r="Q56" s="216">
        <f t="shared" si="3"/>
        <v>234988.8474</v>
      </c>
      <c r="R56" s="216">
        <f t="shared" si="3"/>
        <v>279832.91739999998</v>
      </c>
      <c r="S56" s="216">
        <f t="shared" si="3"/>
        <v>311477.17550000001</v>
      </c>
      <c r="T56" s="216">
        <f t="shared" si="3"/>
        <v>345054.14539999992</v>
      </c>
      <c r="U56" s="216">
        <f t="shared" si="3"/>
        <v>344907.32620000001</v>
      </c>
      <c r="V56" s="216">
        <f t="shared" si="3"/>
        <v>361931.98540000001</v>
      </c>
      <c r="W56" s="216">
        <f t="shared" si="3"/>
        <v>430525.17930000002</v>
      </c>
      <c r="X56" s="216">
        <f t="shared" si="3"/>
        <v>413269.65950000001</v>
      </c>
      <c r="Y56" s="216">
        <f t="shared" si="3"/>
        <v>415415.41729999997</v>
      </c>
      <c r="Z56" s="216">
        <f t="shared" si="3"/>
        <v>453299.11560000002</v>
      </c>
      <c r="AA56" s="216">
        <f t="shared" si="3"/>
        <v>553478.35160000005</v>
      </c>
      <c r="AB56" s="216">
        <f t="shared" si="3"/>
        <v>667438.94570000004</v>
      </c>
      <c r="AC56" s="216">
        <f t="shared" si="3"/>
        <v>791802.2537</v>
      </c>
      <c r="AD56" s="216">
        <f t="shared" si="3"/>
        <v>893110.63170000003</v>
      </c>
      <c r="AE56" s="216">
        <f t="shared" si="3"/>
        <v>1022200.8546</v>
      </c>
      <c r="AF56" s="216">
        <f t="shared" si="3"/>
        <v>806851.05539999995</v>
      </c>
      <c r="AG56" s="216">
        <f t="shared" si="3"/>
        <v>1006403.6468</v>
      </c>
      <c r="AI56" s="8"/>
    </row>
  </sheetData>
  <pageMargins left="0.78740157499999996" right="0.78740157499999996" top="0.984251969" bottom="0.984251969" header="0.5" footer="0.5"/>
  <pageSetup orientation="portrait" horizontalDpi="0" verticalDpi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O34"/>
  <sheetViews>
    <sheetView workbookViewId="0">
      <selection activeCell="A35" sqref="A35:XFD86"/>
    </sheetView>
  </sheetViews>
  <sheetFormatPr defaultRowHeight="15"/>
  <cols>
    <col min="1" max="1" width="40.140625" style="1" bestFit="1" customWidth="1"/>
    <col min="2" max="2" width="15" style="1" bestFit="1" customWidth="1"/>
    <col min="3" max="3" width="5" style="1" bestFit="1" customWidth="1"/>
    <col min="4" max="4" width="8.7109375" style="1" bestFit="1" customWidth="1"/>
    <col min="5" max="5" width="37.28515625" bestFit="1" customWidth="1"/>
    <col min="6" max="6" width="11.42578125" bestFit="1" customWidth="1"/>
  </cols>
  <sheetData>
    <row r="1" spans="1:1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t="s">
        <v>8</v>
      </c>
    </row>
    <row r="2" spans="1:15">
      <c r="A2" s="1" t="s">
        <v>6</v>
      </c>
      <c r="B2" s="1" t="s">
        <v>7</v>
      </c>
      <c r="C2" s="1" t="s">
        <v>9</v>
      </c>
      <c r="D2" s="1" t="s">
        <v>10</v>
      </c>
      <c r="E2">
        <v>93625104303.916672</v>
      </c>
      <c r="F2">
        <v>1960617376433.1921</v>
      </c>
      <c r="G2" s="2">
        <f>E2/F2</f>
        <v>4.7752868779650411E-2</v>
      </c>
    </row>
    <row r="3" spans="1:15">
      <c r="A3" s="1" t="s">
        <v>6</v>
      </c>
      <c r="B3" s="1" t="s">
        <v>7</v>
      </c>
      <c r="C3" s="1" t="s">
        <v>11</v>
      </c>
      <c r="D3" s="1" t="s">
        <v>12</v>
      </c>
      <c r="E3">
        <v>120531974449.32222</v>
      </c>
      <c r="F3">
        <v>2370599141063.9238</v>
      </c>
      <c r="G3" s="2">
        <f t="shared" ref="G3:G33" si="0">E3/F3</f>
        <v>5.0844519582179351E-2</v>
      </c>
      <c r="J3" s="3"/>
      <c r="K3" s="3"/>
      <c r="L3" s="4"/>
      <c r="M3" s="4"/>
      <c r="N3" s="4" t="e">
        <f>CORREL(G3:G34,K3:K34)</f>
        <v>#DIV/0!</v>
      </c>
    </row>
    <row r="4" spans="1:15">
      <c r="A4" s="1" t="s">
        <v>6</v>
      </c>
      <c r="B4" s="1" t="s">
        <v>7</v>
      </c>
      <c r="C4" s="1" t="s">
        <v>13</v>
      </c>
      <c r="D4" s="1" t="s">
        <v>14</v>
      </c>
      <c r="E4">
        <v>127930992916.75531</v>
      </c>
      <c r="F4">
        <v>2377806449761.8311</v>
      </c>
      <c r="G4" s="2">
        <f t="shared" si="0"/>
        <v>5.3802105267890622E-2</v>
      </c>
      <c r="J4" s="3"/>
      <c r="K4" s="3"/>
      <c r="L4" s="4"/>
      <c r="M4" s="4"/>
      <c r="N4" s="2"/>
      <c r="O4" s="2"/>
    </row>
    <row r="5" spans="1:15">
      <c r="A5" s="1" t="s">
        <v>6</v>
      </c>
      <c r="B5" s="1" t="s">
        <v>7</v>
      </c>
      <c r="C5" s="1" t="s">
        <v>15</v>
      </c>
      <c r="D5" s="1" t="s">
        <v>16</v>
      </c>
      <c r="E5">
        <v>115684478350.44882</v>
      </c>
      <c r="F5">
        <v>2222029654405.002</v>
      </c>
      <c r="G5" s="2">
        <f t="shared" si="0"/>
        <v>5.2062526762913938E-2</v>
      </c>
      <c r="J5" s="3"/>
      <c r="K5" s="3"/>
      <c r="L5" s="4"/>
      <c r="M5" s="4"/>
      <c r="N5" s="2"/>
      <c r="O5" s="2"/>
    </row>
    <row r="6" spans="1:15">
      <c r="A6" s="1" t="s">
        <v>6</v>
      </c>
      <c r="B6" s="1" t="s">
        <v>7</v>
      </c>
      <c r="C6" s="1" t="s">
        <v>17</v>
      </c>
      <c r="D6" s="1" t="s">
        <v>18</v>
      </c>
      <c r="E6">
        <v>115532596189.33977</v>
      </c>
      <c r="F6">
        <v>2168847953166.0007</v>
      </c>
      <c r="G6" s="2">
        <f t="shared" si="0"/>
        <v>5.3269108155179677E-2</v>
      </c>
      <c r="J6" s="3"/>
      <c r="K6" s="3"/>
      <c r="L6" s="4"/>
      <c r="M6" s="4"/>
      <c r="N6" s="2"/>
      <c r="O6" s="2"/>
    </row>
    <row r="7" spans="1:15">
      <c r="A7" s="1" t="s">
        <v>6</v>
      </c>
      <c r="B7" s="1" t="s">
        <v>7</v>
      </c>
      <c r="C7" s="1" t="s">
        <v>19</v>
      </c>
      <c r="D7" s="1" t="s">
        <v>20</v>
      </c>
      <c r="E7">
        <v>127966859621.08072</v>
      </c>
      <c r="F7">
        <v>2295457022089.9497</v>
      </c>
      <c r="G7" s="2">
        <f t="shared" si="0"/>
        <v>5.5747878696753142E-2</v>
      </c>
      <c r="J7" s="3"/>
      <c r="K7" s="3"/>
      <c r="L7" s="4"/>
      <c r="M7" s="4"/>
      <c r="N7" s="2"/>
      <c r="O7" s="2"/>
    </row>
    <row r="8" spans="1:15">
      <c r="A8" s="1" t="s">
        <v>6</v>
      </c>
      <c r="B8" s="1" t="s">
        <v>7</v>
      </c>
      <c r="C8" s="1" t="s">
        <v>21</v>
      </c>
      <c r="D8" s="1" t="s">
        <v>22</v>
      </c>
      <c r="E8">
        <v>121611827775.45035</v>
      </c>
      <c r="F8">
        <v>2319330931069.9692</v>
      </c>
      <c r="G8" s="2">
        <f t="shared" si="0"/>
        <v>5.2434012820821378E-2</v>
      </c>
      <c r="J8" s="3"/>
      <c r="K8" s="3"/>
      <c r="L8" s="4"/>
      <c r="M8" s="4"/>
      <c r="N8" s="2"/>
      <c r="O8" s="2"/>
    </row>
    <row r="9" spans="1:15">
      <c r="A9" s="1" t="s">
        <v>6</v>
      </c>
      <c r="B9" s="1" t="s">
        <v>7</v>
      </c>
      <c r="C9" s="1" t="s">
        <v>23</v>
      </c>
      <c r="D9" s="1" t="s">
        <v>24</v>
      </c>
      <c r="E9">
        <v>107012134179.76506</v>
      </c>
      <c r="F9">
        <v>2566611207830.4648</v>
      </c>
      <c r="G9" s="2">
        <f t="shared" si="0"/>
        <v>4.1693940185908225E-2</v>
      </c>
      <c r="J9" s="3"/>
      <c r="K9" s="3"/>
      <c r="L9" s="4"/>
      <c r="M9" s="4"/>
      <c r="N9" s="2"/>
      <c r="O9" s="2"/>
    </row>
    <row r="10" spans="1:15">
      <c r="A10" s="1" t="s">
        <v>6</v>
      </c>
      <c r="B10" s="1" t="s">
        <v>7</v>
      </c>
      <c r="C10" s="1" t="s">
        <v>25</v>
      </c>
      <c r="D10" s="1" t="s">
        <v>26</v>
      </c>
      <c r="E10">
        <v>121638681897.66586</v>
      </c>
      <c r="F10">
        <v>3030410250545.9004</v>
      </c>
      <c r="G10" s="2">
        <f t="shared" si="0"/>
        <v>4.0139344788631764E-2</v>
      </c>
      <c r="J10" s="3"/>
      <c r="K10" s="3"/>
      <c r="L10" s="4"/>
      <c r="M10" s="4"/>
      <c r="N10" s="2"/>
      <c r="O10" s="2"/>
    </row>
    <row r="11" spans="1:15">
      <c r="A11" s="1" t="s">
        <v>6</v>
      </c>
      <c r="B11" s="1" t="s">
        <v>7</v>
      </c>
      <c r="C11" s="1" t="s">
        <v>27</v>
      </c>
      <c r="D11" s="1" t="s">
        <v>28</v>
      </c>
      <c r="E11">
        <v>139550625914.96271</v>
      </c>
      <c r="F11">
        <v>3460748405285.1753</v>
      </c>
      <c r="G11" s="2">
        <f t="shared" si="0"/>
        <v>4.0323828713420544E-2</v>
      </c>
      <c r="J11" s="3"/>
      <c r="K11" s="3"/>
      <c r="L11" s="4"/>
      <c r="M11" s="4"/>
      <c r="N11" s="2"/>
      <c r="O11" s="2"/>
    </row>
    <row r="12" spans="1:15">
      <c r="A12" s="1" t="s">
        <v>6</v>
      </c>
      <c r="B12" s="1" t="s">
        <v>7</v>
      </c>
      <c r="C12" s="1" t="s">
        <v>29</v>
      </c>
      <c r="D12" s="1" t="s">
        <v>30</v>
      </c>
      <c r="E12">
        <v>155823405328.46985</v>
      </c>
      <c r="F12">
        <v>3736935518752.1763</v>
      </c>
      <c r="G12" s="2">
        <f t="shared" si="0"/>
        <v>4.1698178774168898E-2</v>
      </c>
      <c r="J12" s="3"/>
      <c r="K12" s="3"/>
      <c r="L12" s="4"/>
      <c r="M12" s="4"/>
      <c r="N12" s="2"/>
      <c r="O12" s="2"/>
    </row>
    <row r="13" spans="1:15">
      <c r="A13" s="1" t="s">
        <v>6</v>
      </c>
      <c r="B13" s="1" t="s">
        <v>7</v>
      </c>
      <c r="C13" s="1" t="s">
        <v>31</v>
      </c>
      <c r="D13" s="1" t="s">
        <v>32</v>
      </c>
      <c r="E13">
        <v>173157736547.66718</v>
      </c>
      <c r="F13">
        <v>4318351227711.5054</v>
      </c>
      <c r="G13" s="2">
        <f t="shared" si="0"/>
        <v>4.0098113242037402E-2</v>
      </c>
      <c r="J13" s="3"/>
      <c r="K13" s="3"/>
      <c r="L13" s="4"/>
      <c r="M13" s="4"/>
      <c r="N13" s="2"/>
      <c r="O13" s="2"/>
    </row>
    <row r="14" spans="1:15">
      <c r="A14" s="1" t="s">
        <v>6</v>
      </c>
      <c r="B14" s="1" t="s">
        <v>7</v>
      </c>
      <c r="C14" s="1" t="s">
        <v>33</v>
      </c>
      <c r="D14" s="1" t="s">
        <v>34</v>
      </c>
      <c r="E14">
        <v>175617662546.5538</v>
      </c>
      <c r="F14">
        <v>4454443171893.8799</v>
      </c>
      <c r="G14" s="2">
        <f t="shared" si="0"/>
        <v>3.9425278484782431E-2</v>
      </c>
      <c r="J14" s="3"/>
      <c r="K14" s="3"/>
      <c r="L14" s="4"/>
      <c r="M14" s="4"/>
      <c r="N14" s="2"/>
      <c r="O14" s="2"/>
    </row>
    <row r="15" spans="1:15">
      <c r="A15" s="1" t="s">
        <v>6</v>
      </c>
      <c r="B15" s="1" t="s">
        <v>7</v>
      </c>
      <c r="C15" s="1" t="s">
        <v>35</v>
      </c>
      <c r="D15" s="1" t="s">
        <v>36</v>
      </c>
      <c r="E15">
        <v>188917286621.47363</v>
      </c>
      <c r="F15">
        <v>4809663151889.3994</v>
      </c>
      <c r="G15" s="2">
        <f t="shared" si="0"/>
        <v>3.9278693882597679E-2</v>
      </c>
      <c r="J15" s="3"/>
      <c r="K15" s="3"/>
      <c r="L15" s="4"/>
      <c r="M15" s="4"/>
      <c r="N15" s="2"/>
      <c r="O15" s="2"/>
    </row>
    <row r="16" spans="1:15">
      <c r="A16" s="1" t="s">
        <v>6</v>
      </c>
      <c r="B16" s="1" t="s">
        <v>7</v>
      </c>
      <c r="C16" s="1" t="s">
        <v>37</v>
      </c>
      <c r="D16" s="1" t="s">
        <v>38</v>
      </c>
      <c r="E16">
        <v>205376151436.82159</v>
      </c>
      <c r="F16">
        <v>4781556361674.4873</v>
      </c>
      <c r="G16" s="2">
        <f t="shared" si="0"/>
        <v>4.2951737029175048E-2</v>
      </c>
      <c r="J16" s="3"/>
      <c r="K16" s="3"/>
      <c r="L16" s="4"/>
      <c r="M16" s="4"/>
      <c r="N16" s="2"/>
      <c r="O16" s="2"/>
    </row>
    <row r="17" spans="1:15">
      <c r="A17" s="1" t="s">
        <v>6</v>
      </c>
      <c r="B17" s="1" t="s">
        <v>7</v>
      </c>
      <c r="C17" s="1" t="s">
        <v>39</v>
      </c>
      <c r="D17" s="1" t="s">
        <v>40</v>
      </c>
      <c r="E17">
        <v>235799825375.58115</v>
      </c>
      <c r="F17">
        <v>5357526117605.1758</v>
      </c>
      <c r="G17" s="2">
        <f t="shared" si="0"/>
        <v>4.401281864044073E-2</v>
      </c>
      <c r="J17" s="3"/>
      <c r="K17" s="3"/>
      <c r="L17" s="4"/>
      <c r="M17" s="4"/>
      <c r="N17" s="2"/>
      <c r="O17" s="2"/>
    </row>
    <row r="18" spans="1:15">
      <c r="A18" s="1" t="s">
        <v>6</v>
      </c>
      <c r="B18" s="1" t="s">
        <v>7</v>
      </c>
      <c r="C18" s="1" t="s">
        <v>41</v>
      </c>
      <c r="D18" s="1" t="s">
        <v>42</v>
      </c>
      <c r="E18">
        <v>280918757261.24487</v>
      </c>
      <c r="F18">
        <v>6389426981749.7861</v>
      </c>
      <c r="G18" s="2">
        <f t="shared" si="0"/>
        <v>4.3966189466385204E-2</v>
      </c>
      <c r="J18" s="3"/>
      <c r="K18" s="3"/>
      <c r="L18" s="4"/>
      <c r="M18" s="4"/>
      <c r="N18" s="2"/>
      <c r="O18" s="2"/>
    </row>
    <row r="19" spans="1:15">
      <c r="A19" s="1" t="s">
        <v>6</v>
      </c>
      <c r="B19" s="1" t="s">
        <v>7</v>
      </c>
      <c r="C19" s="1" t="s">
        <v>43</v>
      </c>
      <c r="D19" s="1" t="s">
        <v>44</v>
      </c>
      <c r="E19">
        <v>311003236026.26605</v>
      </c>
      <c r="F19">
        <v>6736886136304.3613</v>
      </c>
      <c r="G19" s="2">
        <f t="shared" si="0"/>
        <v>4.6164241124739033E-2</v>
      </c>
      <c r="J19" s="3"/>
      <c r="K19" s="3"/>
      <c r="L19" s="4"/>
      <c r="M19" s="4"/>
      <c r="N19" s="2"/>
      <c r="O19" s="2"/>
    </row>
    <row r="20" spans="1:15">
      <c r="A20" s="1" t="s">
        <v>6</v>
      </c>
      <c r="B20" s="1" t="s">
        <v>7</v>
      </c>
      <c r="C20" s="1" t="s">
        <v>45</v>
      </c>
      <c r="D20" s="1" t="s">
        <v>46</v>
      </c>
      <c r="E20">
        <v>343978051349.21484</v>
      </c>
      <c r="F20">
        <v>7002378914523.0361</v>
      </c>
      <c r="G20" s="2">
        <f t="shared" si="0"/>
        <v>4.9123027409413586E-2</v>
      </c>
      <c r="J20" s="3"/>
      <c r="K20" s="3"/>
      <c r="L20" s="4"/>
      <c r="M20" s="4"/>
      <c r="N20" s="2"/>
      <c r="O20" s="2"/>
    </row>
    <row r="21" spans="1:15">
      <c r="A21" s="1" t="s">
        <v>6</v>
      </c>
      <c r="B21" s="1" t="s">
        <v>7</v>
      </c>
      <c r="C21" s="1" t="s">
        <v>47</v>
      </c>
      <c r="D21" s="1" t="s">
        <v>48</v>
      </c>
      <c r="E21">
        <v>343302860895.74567</v>
      </c>
      <c r="F21">
        <v>6934547166915.0186</v>
      </c>
      <c r="G21" s="2">
        <f t="shared" si="0"/>
        <v>4.9506168554690394E-2</v>
      </c>
      <c r="J21" s="3"/>
      <c r="K21" s="3"/>
      <c r="L21" s="4"/>
      <c r="M21" s="4"/>
      <c r="N21" s="2"/>
      <c r="O21" s="2"/>
    </row>
    <row r="22" spans="1:15">
      <c r="A22" s="1" t="s">
        <v>6</v>
      </c>
      <c r="B22" s="1" t="s">
        <v>7</v>
      </c>
      <c r="C22" s="1" t="s">
        <v>49</v>
      </c>
      <c r="D22" s="1" t="s">
        <v>50</v>
      </c>
      <c r="E22">
        <v>360597992214.93951</v>
      </c>
      <c r="F22">
        <v>7151710426989.9697</v>
      </c>
      <c r="G22" s="2">
        <f t="shared" si="0"/>
        <v>5.0421223831165228E-2</v>
      </c>
      <c r="J22" s="3"/>
      <c r="K22" s="3"/>
      <c r="L22" s="4"/>
      <c r="M22" s="4"/>
      <c r="N22" s="2"/>
      <c r="O22" s="2"/>
    </row>
    <row r="23" spans="1:15">
      <c r="A23" s="1" t="s">
        <v>6</v>
      </c>
      <c r="B23" s="1" t="s">
        <v>7</v>
      </c>
      <c r="C23" s="1" t="s">
        <v>51</v>
      </c>
      <c r="D23" s="1" t="s">
        <v>52</v>
      </c>
      <c r="E23">
        <v>430459428073.21307</v>
      </c>
      <c r="F23">
        <v>7961084916684.2949</v>
      </c>
      <c r="G23" s="2">
        <f t="shared" si="0"/>
        <v>5.4070448007794238E-2</v>
      </c>
      <c r="J23" s="3"/>
      <c r="K23" s="3"/>
      <c r="L23" s="4"/>
      <c r="M23" s="4"/>
      <c r="N23" s="2"/>
      <c r="O23" s="2"/>
    </row>
    <row r="24" spans="1:15">
      <c r="A24" s="1" t="s">
        <v>6</v>
      </c>
      <c r="B24" s="1" t="s">
        <v>7</v>
      </c>
      <c r="C24" s="1" t="s">
        <v>53</v>
      </c>
      <c r="D24" s="1" t="s">
        <v>54</v>
      </c>
      <c r="E24">
        <v>413405614856.41577</v>
      </c>
      <c r="F24">
        <v>7697053208428.8242</v>
      </c>
      <c r="G24" s="2">
        <f t="shared" si="0"/>
        <v>5.3709595563625187E-2</v>
      </c>
      <c r="J24" s="3"/>
      <c r="K24" s="3"/>
      <c r="L24" s="4"/>
      <c r="M24" s="4"/>
      <c r="N24" s="2"/>
      <c r="O24" s="2"/>
    </row>
    <row r="25" spans="1:15">
      <c r="A25" s="1" t="s">
        <v>6</v>
      </c>
      <c r="B25" s="1" t="s">
        <v>7</v>
      </c>
      <c r="C25" s="1" t="s">
        <v>55</v>
      </c>
      <c r="D25" s="1" t="s">
        <v>56</v>
      </c>
      <c r="E25">
        <v>414905349482.35437</v>
      </c>
      <c r="F25">
        <v>8080634382614.3467</v>
      </c>
      <c r="G25" s="2">
        <f t="shared" si="0"/>
        <v>5.1345640680765345E-2</v>
      </c>
      <c r="J25" s="3"/>
      <c r="K25" s="3"/>
      <c r="L25" s="4"/>
      <c r="M25" s="4"/>
      <c r="N25" s="2"/>
      <c r="O25" s="2"/>
    </row>
    <row r="26" spans="1:15">
      <c r="A26" s="1" t="s">
        <v>6</v>
      </c>
      <c r="B26" s="1" t="s">
        <v>7</v>
      </c>
      <c r="C26" s="1" t="s">
        <v>57</v>
      </c>
      <c r="D26" s="1" t="s">
        <v>58</v>
      </c>
      <c r="E26">
        <v>452632776404.87421</v>
      </c>
      <c r="F26">
        <v>9381463577558.0469</v>
      </c>
      <c r="G26" s="2">
        <f t="shared" si="0"/>
        <v>4.8247565282632854E-2</v>
      </c>
      <c r="J26" s="3"/>
      <c r="K26" s="3"/>
      <c r="L26" s="4"/>
      <c r="M26" s="4"/>
      <c r="N26" s="2"/>
      <c r="O26" s="2"/>
    </row>
    <row r="27" spans="1:15">
      <c r="A27" s="1" t="s">
        <v>6</v>
      </c>
      <c r="B27" s="1" t="s">
        <v>7</v>
      </c>
      <c r="C27" s="1" t="s">
        <v>59</v>
      </c>
      <c r="D27" s="1" t="s">
        <v>60</v>
      </c>
      <c r="E27">
        <v>555354332413.4469</v>
      </c>
      <c r="F27">
        <v>11367841322645.379</v>
      </c>
      <c r="G27" s="2">
        <f t="shared" si="0"/>
        <v>4.8853103826066772E-2</v>
      </c>
      <c r="J27" s="3"/>
      <c r="K27" s="3"/>
      <c r="L27" s="4"/>
      <c r="M27" s="4"/>
      <c r="N27" s="2"/>
      <c r="O27" s="2"/>
    </row>
    <row r="28" spans="1:15">
      <c r="A28" s="1" t="s">
        <v>6</v>
      </c>
      <c r="B28" s="1" t="s">
        <v>7</v>
      </c>
      <c r="C28" s="1" t="s">
        <v>61</v>
      </c>
      <c r="D28" s="1" t="s">
        <v>62</v>
      </c>
      <c r="E28">
        <v>668092028658.56519</v>
      </c>
      <c r="F28">
        <v>12862821106542.943</v>
      </c>
      <c r="G28" s="2">
        <f t="shared" si="0"/>
        <v>5.1939774573925013E-2</v>
      </c>
      <c r="J28" s="3"/>
      <c r="K28" s="3"/>
      <c r="L28" s="4"/>
      <c r="M28" s="4"/>
      <c r="N28" s="2"/>
      <c r="O28" s="2"/>
    </row>
    <row r="29" spans="1:15">
      <c r="A29" s="1" t="s">
        <v>6</v>
      </c>
      <c r="B29" s="1" t="s">
        <v>7</v>
      </c>
      <c r="C29" s="1" t="s">
        <v>63</v>
      </c>
      <c r="D29" s="1" t="s">
        <v>64</v>
      </c>
      <c r="E29">
        <v>791694562802.74475</v>
      </c>
      <c r="F29">
        <v>14796882411714.115</v>
      </c>
      <c r="G29" s="2">
        <f t="shared" si="0"/>
        <v>5.3504146398838111E-2</v>
      </c>
      <c r="J29" s="3"/>
      <c r="K29" s="3"/>
      <c r="L29" s="4"/>
      <c r="M29" s="4"/>
      <c r="N29" s="2"/>
      <c r="O29" s="2"/>
    </row>
    <row r="30" spans="1:15">
      <c r="A30" s="1" t="s">
        <v>6</v>
      </c>
      <c r="B30" s="1" t="s">
        <v>7</v>
      </c>
      <c r="C30" s="1" t="s">
        <v>65</v>
      </c>
      <c r="D30" s="1" t="s">
        <v>66</v>
      </c>
      <c r="E30">
        <v>892966588641.33203</v>
      </c>
      <c r="F30">
        <v>17229119553563.463</v>
      </c>
      <c r="G30" s="2">
        <f t="shared" si="0"/>
        <v>5.1828915915592542E-2</v>
      </c>
      <c r="J30" s="3"/>
      <c r="K30" s="3"/>
      <c r="L30" s="4"/>
      <c r="M30" s="4"/>
      <c r="N30" s="2"/>
      <c r="O30" s="2"/>
    </row>
    <row r="31" spans="1:15">
      <c r="A31" s="1" t="s">
        <v>6</v>
      </c>
      <c r="B31" s="1" t="s">
        <v>7</v>
      </c>
      <c r="C31" s="1" t="s">
        <v>67</v>
      </c>
      <c r="D31" s="1" t="s">
        <v>68</v>
      </c>
      <c r="E31">
        <v>1034619229192.3384</v>
      </c>
      <c r="F31">
        <v>19702594712886.043</v>
      </c>
      <c r="G31" s="2">
        <f t="shared" si="0"/>
        <v>5.2511826196966267E-2</v>
      </c>
      <c r="J31" s="3"/>
      <c r="K31" s="3"/>
      <c r="L31" s="4"/>
      <c r="M31" s="4"/>
      <c r="N31" s="2"/>
      <c r="O31" s="2"/>
    </row>
    <row r="32" spans="1:15">
      <c r="A32" s="1" t="s">
        <v>6</v>
      </c>
      <c r="B32" s="1" t="s">
        <v>7</v>
      </c>
      <c r="C32" s="1" t="s">
        <v>69</v>
      </c>
      <c r="D32" s="1" t="s">
        <v>70</v>
      </c>
      <c r="E32">
        <v>815922671755.13416</v>
      </c>
      <c r="F32">
        <v>15789267953576.953</v>
      </c>
      <c r="G32" s="2">
        <f t="shared" si="0"/>
        <v>5.1675775859532001E-2</v>
      </c>
      <c r="J32" s="3"/>
      <c r="K32" s="3"/>
      <c r="L32" s="4"/>
      <c r="M32" s="4"/>
      <c r="N32" s="2"/>
      <c r="O32" s="2"/>
    </row>
    <row r="33" spans="1:15">
      <c r="A33" s="1" t="s">
        <v>6</v>
      </c>
      <c r="B33" s="1" t="s">
        <v>7</v>
      </c>
      <c r="C33" s="1" t="s">
        <v>71</v>
      </c>
      <c r="D33" s="1" t="s">
        <v>72</v>
      </c>
      <c r="E33">
        <v>1016621176560.0197</v>
      </c>
      <c r="F33">
        <v>18796048337529.062</v>
      </c>
      <c r="G33" s="2">
        <f t="shared" si="0"/>
        <v>5.4086963296970603E-2</v>
      </c>
      <c r="J33" s="3"/>
      <c r="K33" s="3"/>
      <c r="L33" s="4"/>
      <c r="M33" s="4"/>
      <c r="N33" s="2"/>
      <c r="O33" s="2"/>
    </row>
    <row r="34" spans="1:15">
      <c r="A34" s="1" t="s">
        <v>6</v>
      </c>
      <c r="B34" s="1" t="s">
        <v>7</v>
      </c>
      <c r="C34" s="1" t="s">
        <v>73</v>
      </c>
      <c r="D34" s="1" t="s">
        <v>74</v>
      </c>
      <c r="E34">
        <v>1256104699768.2761</v>
      </c>
      <c r="F34">
        <v>22066102826633.629</v>
      </c>
      <c r="G34" s="2">
        <f>E34/F34</f>
        <v>5.6924628224435114E-2</v>
      </c>
      <c r="J34" s="3"/>
      <c r="K34" s="3"/>
      <c r="L34" s="4"/>
      <c r="M34" s="4"/>
      <c r="N34" s="2"/>
      <c r="O34" s="2"/>
    </row>
  </sheetData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89"/>
  <sheetViews>
    <sheetView workbookViewId="0">
      <selection activeCell="B45" sqref="B45"/>
    </sheetView>
  </sheetViews>
  <sheetFormatPr defaultRowHeight="12.75"/>
  <cols>
    <col min="1" max="1" width="2.7109375" style="8" customWidth="1"/>
    <col min="2" max="2" width="33.7109375" style="8" customWidth="1"/>
    <col min="3" max="4" width="10.42578125" style="8" bestFit="1" customWidth="1"/>
    <col min="5" max="5" width="10.28515625" style="8" bestFit="1" customWidth="1"/>
    <col min="6" max="6" width="9.42578125" style="8" bestFit="1" customWidth="1"/>
    <col min="7" max="7" width="10.28515625" style="8" bestFit="1" customWidth="1"/>
    <col min="8" max="8" width="9.7109375" style="8" bestFit="1" customWidth="1"/>
    <col min="9" max="9" width="10.28515625" style="8" bestFit="1" customWidth="1"/>
    <col min="10" max="10" width="9.42578125" style="8" bestFit="1" customWidth="1"/>
    <col min="11" max="11" width="10.28515625" style="8" bestFit="1" customWidth="1"/>
    <col min="12" max="12" width="9.7109375" style="8" bestFit="1" customWidth="1"/>
    <col min="13" max="33" width="10.42578125" style="8" bestFit="1" customWidth="1"/>
    <col min="34" max="34" width="2.5703125" style="8" customWidth="1"/>
    <col min="35" max="35" width="2.7109375" style="8" customWidth="1"/>
    <col min="36" max="36" width="33.7109375" style="8" customWidth="1"/>
    <col min="37" max="38" width="9.140625" style="8"/>
    <col min="39" max="39" width="9.5703125" style="8" bestFit="1" customWidth="1"/>
    <col min="40" max="256" width="9.140625" style="8"/>
    <col min="257" max="257" width="2.7109375" style="8" customWidth="1"/>
    <col min="258" max="258" width="33.7109375" style="8" customWidth="1"/>
    <col min="259" max="260" width="10.42578125" style="8" bestFit="1" customWidth="1"/>
    <col min="261" max="261" width="10.28515625" style="8" bestFit="1" customWidth="1"/>
    <col min="262" max="262" width="9.42578125" style="8" bestFit="1" customWidth="1"/>
    <col min="263" max="263" width="10.28515625" style="8" bestFit="1" customWidth="1"/>
    <col min="264" max="264" width="9.7109375" style="8" bestFit="1" customWidth="1"/>
    <col min="265" max="265" width="10.28515625" style="8" bestFit="1" customWidth="1"/>
    <col min="266" max="266" width="9.42578125" style="8" bestFit="1" customWidth="1"/>
    <col min="267" max="267" width="10.28515625" style="8" bestFit="1" customWidth="1"/>
    <col min="268" max="268" width="9.7109375" style="8" bestFit="1" customWidth="1"/>
    <col min="269" max="289" width="10.42578125" style="8" bestFit="1" customWidth="1"/>
    <col min="290" max="290" width="2.5703125" style="8" customWidth="1"/>
    <col min="291" max="291" width="2.7109375" style="8" customWidth="1"/>
    <col min="292" max="292" width="33.7109375" style="8" customWidth="1"/>
    <col min="293" max="294" width="9.140625" style="8"/>
    <col min="295" max="295" width="9.5703125" style="8" bestFit="1" customWidth="1"/>
    <col min="296" max="512" width="9.140625" style="8"/>
    <col min="513" max="513" width="2.7109375" style="8" customWidth="1"/>
    <col min="514" max="514" width="33.7109375" style="8" customWidth="1"/>
    <col min="515" max="516" width="10.42578125" style="8" bestFit="1" customWidth="1"/>
    <col min="517" max="517" width="10.28515625" style="8" bestFit="1" customWidth="1"/>
    <col min="518" max="518" width="9.42578125" style="8" bestFit="1" customWidth="1"/>
    <col min="519" max="519" width="10.28515625" style="8" bestFit="1" customWidth="1"/>
    <col min="520" max="520" width="9.7109375" style="8" bestFit="1" customWidth="1"/>
    <col min="521" max="521" width="10.28515625" style="8" bestFit="1" customWidth="1"/>
    <col min="522" max="522" width="9.42578125" style="8" bestFit="1" customWidth="1"/>
    <col min="523" max="523" width="10.28515625" style="8" bestFit="1" customWidth="1"/>
    <col min="524" max="524" width="9.7109375" style="8" bestFit="1" customWidth="1"/>
    <col min="525" max="545" width="10.42578125" style="8" bestFit="1" customWidth="1"/>
    <col min="546" max="546" width="2.5703125" style="8" customWidth="1"/>
    <col min="547" max="547" width="2.7109375" style="8" customWidth="1"/>
    <col min="548" max="548" width="33.7109375" style="8" customWidth="1"/>
    <col min="549" max="550" width="9.140625" style="8"/>
    <col min="551" max="551" width="9.5703125" style="8" bestFit="1" customWidth="1"/>
    <col min="552" max="768" width="9.140625" style="8"/>
    <col min="769" max="769" width="2.7109375" style="8" customWidth="1"/>
    <col min="770" max="770" width="33.7109375" style="8" customWidth="1"/>
    <col min="771" max="772" width="10.42578125" style="8" bestFit="1" customWidth="1"/>
    <col min="773" max="773" width="10.28515625" style="8" bestFit="1" customWidth="1"/>
    <col min="774" max="774" width="9.42578125" style="8" bestFit="1" customWidth="1"/>
    <col min="775" max="775" width="10.28515625" style="8" bestFit="1" customWidth="1"/>
    <col min="776" max="776" width="9.7109375" style="8" bestFit="1" customWidth="1"/>
    <col min="777" max="777" width="10.28515625" style="8" bestFit="1" customWidth="1"/>
    <col min="778" max="778" width="9.42578125" style="8" bestFit="1" customWidth="1"/>
    <col min="779" max="779" width="10.28515625" style="8" bestFit="1" customWidth="1"/>
    <col min="780" max="780" width="9.7109375" style="8" bestFit="1" customWidth="1"/>
    <col min="781" max="801" width="10.42578125" style="8" bestFit="1" customWidth="1"/>
    <col min="802" max="802" width="2.5703125" style="8" customWidth="1"/>
    <col min="803" max="803" width="2.7109375" style="8" customWidth="1"/>
    <col min="804" max="804" width="33.7109375" style="8" customWidth="1"/>
    <col min="805" max="806" width="9.140625" style="8"/>
    <col min="807" max="807" width="9.5703125" style="8" bestFit="1" customWidth="1"/>
    <col min="808" max="1024" width="9.140625" style="8"/>
    <col min="1025" max="1025" width="2.7109375" style="8" customWidth="1"/>
    <col min="1026" max="1026" width="33.7109375" style="8" customWidth="1"/>
    <col min="1027" max="1028" width="10.42578125" style="8" bestFit="1" customWidth="1"/>
    <col min="1029" max="1029" width="10.28515625" style="8" bestFit="1" customWidth="1"/>
    <col min="1030" max="1030" width="9.42578125" style="8" bestFit="1" customWidth="1"/>
    <col min="1031" max="1031" width="10.28515625" style="8" bestFit="1" customWidth="1"/>
    <col min="1032" max="1032" width="9.7109375" style="8" bestFit="1" customWidth="1"/>
    <col min="1033" max="1033" width="10.28515625" style="8" bestFit="1" customWidth="1"/>
    <col min="1034" max="1034" width="9.42578125" style="8" bestFit="1" customWidth="1"/>
    <col min="1035" max="1035" width="10.28515625" style="8" bestFit="1" customWidth="1"/>
    <col min="1036" max="1036" width="9.7109375" style="8" bestFit="1" customWidth="1"/>
    <col min="1037" max="1057" width="10.42578125" style="8" bestFit="1" customWidth="1"/>
    <col min="1058" max="1058" width="2.5703125" style="8" customWidth="1"/>
    <col min="1059" max="1059" width="2.7109375" style="8" customWidth="1"/>
    <col min="1060" max="1060" width="33.7109375" style="8" customWidth="1"/>
    <col min="1061" max="1062" width="9.140625" style="8"/>
    <col min="1063" max="1063" width="9.5703125" style="8" bestFit="1" customWidth="1"/>
    <col min="1064" max="1280" width="9.140625" style="8"/>
    <col min="1281" max="1281" width="2.7109375" style="8" customWidth="1"/>
    <col min="1282" max="1282" width="33.7109375" style="8" customWidth="1"/>
    <col min="1283" max="1284" width="10.42578125" style="8" bestFit="1" customWidth="1"/>
    <col min="1285" max="1285" width="10.28515625" style="8" bestFit="1" customWidth="1"/>
    <col min="1286" max="1286" width="9.42578125" style="8" bestFit="1" customWidth="1"/>
    <col min="1287" max="1287" width="10.28515625" style="8" bestFit="1" customWidth="1"/>
    <col min="1288" max="1288" width="9.7109375" style="8" bestFit="1" customWidth="1"/>
    <col min="1289" max="1289" width="10.28515625" style="8" bestFit="1" customWidth="1"/>
    <col min="1290" max="1290" width="9.42578125" style="8" bestFit="1" customWidth="1"/>
    <col min="1291" max="1291" width="10.28515625" style="8" bestFit="1" customWidth="1"/>
    <col min="1292" max="1292" width="9.7109375" style="8" bestFit="1" customWidth="1"/>
    <col min="1293" max="1313" width="10.42578125" style="8" bestFit="1" customWidth="1"/>
    <col min="1314" max="1314" width="2.5703125" style="8" customWidth="1"/>
    <col min="1315" max="1315" width="2.7109375" style="8" customWidth="1"/>
    <col min="1316" max="1316" width="33.7109375" style="8" customWidth="1"/>
    <col min="1317" max="1318" width="9.140625" style="8"/>
    <col min="1319" max="1319" width="9.5703125" style="8" bestFit="1" customWidth="1"/>
    <col min="1320" max="1536" width="9.140625" style="8"/>
    <col min="1537" max="1537" width="2.7109375" style="8" customWidth="1"/>
    <col min="1538" max="1538" width="33.7109375" style="8" customWidth="1"/>
    <col min="1539" max="1540" width="10.42578125" style="8" bestFit="1" customWidth="1"/>
    <col min="1541" max="1541" width="10.28515625" style="8" bestFit="1" customWidth="1"/>
    <col min="1542" max="1542" width="9.42578125" style="8" bestFit="1" customWidth="1"/>
    <col min="1543" max="1543" width="10.28515625" style="8" bestFit="1" customWidth="1"/>
    <col min="1544" max="1544" width="9.7109375" style="8" bestFit="1" customWidth="1"/>
    <col min="1545" max="1545" width="10.28515625" style="8" bestFit="1" customWidth="1"/>
    <col min="1546" max="1546" width="9.42578125" style="8" bestFit="1" customWidth="1"/>
    <col min="1547" max="1547" width="10.28515625" style="8" bestFit="1" customWidth="1"/>
    <col min="1548" max="1548" width="9.7109375" style="8" bestFit="1" customWidth="1"/>
    <col min="1549" max="1569" width="10.42578125" style="8" bestFit="1" customWidth="1"/>
    <col min="1570" max="1570" width="2.5703125" style="8" customWidth="1"/>
    <col min="1571" max="1571" width="2.7109375" style="8" customWidth="1"/>
    <col min="1572" max="1572" width="33.7109375" style="8" customWidth="1"/>
    <col min="1573" max="1574" width="9.140625" style="8"/>
    <col min="1575" max="1575" width="9.5703125" style="8" bestFit="1" customWidth="1"/>
    <col min="1576" max="1792" width="9.140625" style="8"/>
    <col min="1793" max="1793" width="2.7109375" style="8" customWidth="1"/>
    <col min="1794" max="1794" width="33.7109375" style="8" customWidth="1"/>
    <col min="1795" max="1796" width="10.42578125" style="8" bestFit="1" customWidth="1"/>
    <col min="1797" max="1797" width="10.28515625" style="8" bestFit="1" customWidth="1"/>
    <col min="1798" max="1798" width="9.42578125" style="8" bestFit="1" customWidth="1"/>
    <col min="1799" max="1799" width="10.28515625" style="8" bestFit="1" customWidth="1"/>
    <col min="1800" max="1800" width="9.7109375" style="8" bestFit="1" customWidth="1"/>
    <col min="1801" max="1801" width="10.28515625" style="8" bestFit="1" customWidth="1"/>
    <col min="1802" max="1802" width="9.42578125" style="8" bestFit="1" customWidth="1"/>
    <col min="1803" max="1803" width="10.28515625" style="8" bestFit="1" customWidth="1"/>
    <col min="1804" max="1804" width="9.7109375" style="8" bestFit="1" customWidth="1"/>
    <col min="1805" max="1825" width="10.42578125" style="8" bestFit="1" customWidth="1"/>
    <col min="1826" max="1826" width="2.5703125" style="8" customWidth="1"/>
    <col min="1827" max="1827" width="2.7109375" style="8" customWidth="1"/>
    <col min="1828" max="1828" width="33.7109375" style="8" customWidth="1"/>
    <col min="1829" max="1830" width="9.140625" style="8"/>
    <col min="1831" max="1831" width="9.5703125" style="8" bestFit="1" customWidth="1"/>
    <col min="1832" max="2048" width="9.140625" style="8"/>
    <col min="2049" max="2049" width="2.7109375" style="8" customWidth="1"/>
    <col min="2050" max="2050" width="33.7109375" style="8" customWidth="1"/>
    <col min="2051" max="2052" width="10.42578125" style="8" bestFit="1" customWidth="1"/>
    <col min="2053" max="2053" width="10.28515625" style="8" bestFit="1" customWidth="1"/>
    <col min="2054" max="2054" width="9.42578125" style="8" bestFit="1" customWidth="1"/>
    <col min="2055" max="2055" width="10.28515625" style="8" bestFit="1" customWidth="1"/>
    <col min="2056" max="2056" width="9.7109375" style="8" bestFit="1" customWidth="1"/>
    <col min="2057" max="2057" width="10.28515625" style="8" bestFit="1" customWidth="1"/>
    <col min="2058" max="2058" width="9.42578125" style="8" bestFit="1" customWidth="1"/>
    <col min="2059" max="2059" width="10.28515625" style="8" bestFit="1" customWidth="1"/>
    <col min="2060" max="2060" width="9.7109375" style="8" bestFit="1" customWidth="1"/>
    <col min="2061" max="2081" width="10.42578125" style="8" bestFit="1" customWidth="1"/>
    <col min="2082" max="2082" width="2.5703125" style="8" customWidth="1"/>
    <col min="2083" max="2083" width="2.7109375" style="8" customWidth="1"/>
    <col min="2084" max="2084" width="33.7109375" style="8" customWidth="1"/>
    <col min="2085" max="2086" width="9.140625" style="8"/>
    <col min="2087" max="2087" width="9.5703125" style="8" bestFit="1" customWidth="1"/>
    <col min="2088" max="2304" width="9.140625" style="8"/>
    <col min="2305" max="2305" width="2.7109375" style="8" customWidth="1"/>
    <col min="2306" max="2306" width="33.7109375" style="8" customWidth="1"/>
    <col min="2307" max="2308" width="10.42578125" style="8" bestFit="1" customWidth="1"/>
    <col min="2309" max="2309" width="10.28515625" style="8" bestFit="1" customWidth="1"/>
    <col min="2310" max="2310" width="9.42578125" style="8" bestFit="1" customWidth="1"/>
    <col min="2311" max="2311" width="10.28515625" style="8" bestFit="1" customWidth="1"/>
    <col min="2312" max="2312" width="9.7109375" style="8" bestFit="1" customWidth="1"/>
    <col min="2313" max="2313" width="10.28515625" style="8" bestFit="1" customWidth="1"/>
    <col min="2314" max="2314" width="9.42578125" style="8" bestFit="1" customWidth="1"/>
    <col min="2315" max="2315" width="10.28515625" style="8" bestFit="1" customWidth="1"/>
    <col min="2316" max="2316" width="9.7109375" style="8" bestFit="1" customWidth="1"/>
    <col min="2317" max="2337" width="10.42578125" style="8" bestFit="1" customWidth="1"/>
    <col min="2338" max="2338" width="2.5703125" style="8" customWidth="1"/>
    <col min="2339" max="2339" width="2.7109375" style="8" customWidth="1"/>
    <col min="2340" max="2340" width="33.7109375" style="8" customWidth="1"/>
    <col min="2341" max="2342" width="9.140625" style="8"/>
    <col min="2343" max="2343" width="9.5703125" style="8" bestFit="1" customWidth="1"/>
    <col min="2344" max="2560" width="9.140625" style="8"/>
    <col min="2561" max="2561" width="2.7109375" style="8" customWidth="1"/>
    <col min="2562" max="2562" width="33.7109375" style="8" customWidth="1"/>
    <col min="2563" max="2564" width="10.42578125" style="8" bestFit="1" customWidth="1"/>
    <col min="2565" max="2565" width="10.28515625" style="8" bestFit="1" customWidth="1"/>
    <col min="2566" max="2566" width="9.42578125" style="8" bestFit="1" customWidth="1"/>
    <col min="2567" max="2567" width="10.28515625" style="8" bestFit="1" customWidth="1"/>
    <col min="2568" max="2568" width="9.7109375" style="8" bestFit="1" customWidth="1"/>
    <col min="2569" max="2569" width="10.28515625" style="8" bestFit="1" customWidth="1"/>
    <col min="2570" max="2570" width="9.42578125" style="8" bestFit="1" customWidth="1"/>
    <col min="2571" max="2571" width="10.28515625" style="8" bestFit="1" customWidth="1"/>
    <col min="2572" max="2572" width="9.7109375" style="8" bestFit="1" customWidth="1"/>
    <col min="2573" max="2593" width="10.42578125" style="8" bestFit="1" customWidth="1"/>
    <col min="2594" max="2594" width="2.5703125" style="8" customWidth="1"/>
    <col min="2595" max="2595" width="2.7109375" style="8" customWidth="1"/>
    <col min="2596" max="2596" width="33.7109375" style="8" customWidth="1"/>
    <col min="2597" max="2598" width="9.140625" style="8"/>
    <col min="2599" max="2599" width="9.5703125" style="8" bestFit="1" customWidth="1"/>
    <col min="2600" max="2816" width="9.140625" style="8"/>
    <col min="2817" max="2817" width="2.7109375" style="8" customWidth="1"/>
    <col min="2818" max="2818" width="33.7109375" style="8" customWidth="1"/>
    <col min="2819" max="2820" width="10.42578125" style="8" bestFit="1" customWidth="1"/>
    <col min="2821" max="2821" width="10.28515625" style="8" bestFit="1" customWidth="1"/>
    <col min="2822" max="2822" width="9.42578125" style="8" bestFit="1" customWidth="1"/>
    <col min="2823" max="2823" width="10.28515625" style="8" bestFit="1" customWidth="1"/>
    <col min="2824" max="2824" width="9.7109375" style="8" bestFit="1" customWidth="1"/>
    <col min="2825" max="2825" width="10.28515625" style="8" bestFit="1" customWidth="1"/>
    <col min="2826" max="2826" width="9.42578125" style="8" bestFit="1" customWidth="1"/>
    <col min="2827" max="2827" width="10.28515625" style="8" bestFit="1" customWidth="1"/>
    <col min="2828" max="2828" width="9.7109375" style="8" bestFit="1" customWidth="1"/>
    <col min="2829" max="2849" width="10.42578125" style="8" bestFit="1" customWidth="1"/>
    <col min="2850" max="2850" width="2.5703125" style="8" customWidth="1"/>
    <col min="2851" max="2851" width="2.7109375" style="8" customWidth="1"/>
    <col min="2852" max="2852" width="33.7109375" style="8" customWidth="1"/>
    <col min="2853" max="2854" width="9.140625" style="8"/>
    <col min="2855" max="2855" width="9.5703125" style="8" bestFit="1" customWidth="1"/>
    <col min="2856" max="3072" width="9.140625" style="8"/>
    <col min="3073" max="3073" width="2.7109375" style="8" customWidth="1"/>
    <col min="3074" max="3074" width="33.7109375" style="8" customWidth="1"/>
    <col min="3075" max="3076" width="10.42578125" style="8" bestFit="1" customWidth="1"/>
    <col min="3077" max="3077" width="10.28515625" style="8" bestFit="1" customWidth="1"/>
    <col min="3078" max="3078" width="9.42578125" style="8" bestFit="1" customWidth="1"/>
    <col min="3079" max="3079" width="10.28515625" style="8" bestFit="1" customWidth="1"/>
    <col min="3080" max="3080" width="9.7109375" style="8" bestFit="1" customWidth="1"/>
    <col min="3081" max="3081" width="10.28515625" style="8" bestFit="1" customWidth="1"/>
    <col min="3082" max="3082" width="9.42578125" style="8" bestFit="1" customWidth="1"/>
    <col min="3083" max="3083" width="10.28515625" style="8" bestFit="1" customWidth="1"/>
    <col min="3084" max="3084" width="9.7109375" style="8" bestFit="1" customWidth="1"/>
    <col min="3085" max="3105" width="10.42578125" style="8" bestFit="1" customWidth="1"/>
    <col min="3106" max="3106" width="2.5703125" style="8" customWidth="1"/>
    <col min="3107" max="3107" width="2.7109375" style="8" customWidth="1"/>
    <col min="3108" max="3108" width="33.7109375" style="8" customWidth="1"/>
    <col min="3109" max="3110" width="9.140625" style="8"/>
    <col min="3111" max="3111" width="9.5703125" style="8" bestFit="1" customWidth="1"/>
    <col min="3112" max="3328" width="9.140625" style="8"/>
    <col min="3329" max="3329" width="2.7109375" style="8" customWidth="1"/>
    <col min="3330" max="3330" width="33.7109375" style="8" customWidth="1"/>
    <col min="3331" max="3332" width="10.42578125" style="8" bestFit="1" customWidth="1"/>
    <col min="3333" max="3333" width="10.28515625" style="8" bestFit="1" customWidth="1"/>
    <col min="3334" max="3334" width="9.42578125" style="8" bestFit="1" customWidth="1"/>
    <col min="3335" max="3335" width="10.28515625" style="8" bestFit="1" customWidth="1"/>
    <col min="3336" max="3336" width="9.7109375" style="8" bestFit="1" customWidth="1"/>
    <col min="3337" max="3337" width="10.28515625" style="8" bestFit="1" customWidth="1"/>
    <col min="3338" max="3338" width="9.42578125" style="8" bestFit="1" customWidth="1"/>
    <col min="3339" max="3339" width="10.28515625" style="8" bestFit="1" customWidth="1"/>
    <col min="3340" max="3340" width="9.7109375" style="8" bestFit="1" customWidth="1"/>
    <col min="3341" max="3361" width="10.42578125" style="8" bestFit="1" customWidth="1"/>
    <col min="3362" max="3362" width="2.5703125" style="8" customWidth="1"/>
    <col min="3363" max="3363" width="2.7109375" style="8" customWidth="1"/>
    <col min="3364" max="3364" width="33.7109375" style="8" customWidth="1"/>
    <col min="3365" max="3366" width="9.140625" style="8"/>
    <col min="3367" max="3367" width="9.5703125" style="8" bestFit="1" customWidth="1"/>
    <col min="3368" max="3584" width="9.140625" style="8"/>
    <col min="3585" max="3585" width="2.7109375" style="8" customWidth="1"/>
    <col min="3586" max="3586" width="33.7109375" style="8" customWidth="1"/>
    <col min="3587" max="3588" width="10.42578125" style="8" bestFit="1" customWidth="1"/>
    <col min="3589" max="3589" width="10.28515625" style="8" bestFit="1" customWidth="1"/>
    <col min="3590" max="3590" width="9.42578125" style="8" bestFit="1" customWidth="1"/>
    <col min="3591" max="3591" width="10.28515625" style="8" bestFit="1" customWidth="1"/>
    <col min="3592" max="3592" width="9.7109375" style="8" bestFit="1" customWidth="1"/>
    <col min="3593" max="3593" width="10.28515625" style="8" bestFit="1" customWidth="1"/>
    <col min="3594" max="3594" width="9.42578125" style="8" bestFit="1" customWidth="1"/>
    <col min="3595" max="3595" width="10.28515625" style="8" bestFit="1" customWidth="1"/>
    <col min="3596" max="3596" width="9.7109375" style="8" bestFit="1" customWidth="1"/>
    <col min="3597" max="3617" width="10.42578125" style="8" bestFit="1" customWidth="1"/>
    <col min="3618" max="3618" width="2.5703125" style="8" customWidth="1"/>
    <col min="3619" max="3619" width="2.7109375" style="8" customWidth="1"/>
    <col min="3620" max="3620" width="33.7109375" style="8" customWidth="1"/>
    <col min="3621" max="3622" width="9.140625" style="8"/>
    <col min="3623" max="3623" width="9.5703125" style="8" bestFit="1" customWidth="1"/>
    <col min="3624" max="3840" width="9.140625" style="8"/>
    <col min="3841" max="3841" width="2.7109375" style="8" customWidth="1"/>
    <col min="3842" max="3842" width="33.7109375" style="8" customWidth="1"/>
    <col min="3843" max="3844" width="10.42578125" style="8" bestFit="1" customWidth="1"/>
    <col min="3845" max="3845" width="10.28515625" style="8" bestFit="1" customWidth="1"/>
    <col min="3846" max="3846" width="9.42578125" style="8" bestFit="1" customWidth="1"/>
    <col min="3847" max="3847" width="10.28515625" style="8" bestFit="1" customWidth="1"/>
    <col min="3848" max="3848" width="9.7109375" style="8" bestFit="1" customWidth="1"/>
    <col min="3849" max="3849" width="10.28515625" style="8" bestFit="1" customWidth="1"/>
    <col min="3850" max="3850" width="9.42578125" style="8" bestFit="1" customWidth="1"/>
    <col min="3851" max="3851" width="10.28515625" style="8" bestFit="1" customWidth="1"/>
    <col min="3852" max="3852" width="9.7109375" style="8" bestFit="1" customWidth="1"/>
    <col min="3853" max="3873" width="10.42578125" style="8" bestFit="1" customWidth="1"/>
    <col min="3874" max="3874" width="2.5703125" style="8" customWidth="1"/>
    <col min="3875" max="3875" width="2.7109375" style="8" customWidth="1"/>
    <col min="3876" max="3876" width="33.7109375" style="8" customWidth="1"/>
    <col min="3877" max="3878" width="9.140625" style="8"/>
    <col min="3879" max="3879" width="9.5703125" style="8" bestFit="1" customWidth="1"/>
    <col min="3880" max="4096" width="9.140625" style="8"/>
    <col min="4097" max="4097" width="2.7109375" style="8" customWidth="1"/>
    <col min="4098" max="4098" width="33.7109375" style="8" customWidth="1"/>
    <col min="4099" max="4100" width="10.42578125" style="8" bestFit="1" customWidth="1"/>
    <col min="4101" max="4101" width="10.28515625" style="8" bestFit="1" customWidth="1"/>
    <col min="4102" max="4102" width="9.42578125" style="8" bestFit="1" customWidth="1"/>
    <col min="4103" max="4103" width="10.28515625" style="8" bestFit="1" customWidth="1"/>
    <col min="4104" max="4104" width="9.7109375" style="8" bestFit="1" customWidth="1"/>
    <col min="4105" max="4105" width="10.28515625" style="8" bestFit="1" customWidth="1"/>
    <col min="4106" max="4106" width="9.42578125" style="8" bestFit="1" customWidth="1"/>
    <col min="4107" max="4107" width="10.28515625" style="8" bestFit="1" customWidth="1"/>
    <col min="4108" max="4108" width="9.7109375" style="8" bestFit="1" customWidth="1"/>
    <col min="4109" max="4129" width="10.42578125" style="8" bestFit="1" customWidth="1"/>
    <col min="4130" max="4130" width="2.5703125" style="8" customWidth="1"/>
    <col min="4131" max="4131" width="2.7109375" style="8" customWidth="1"/>
    <col min="4132" max="4132" width="33.7109375" style="8" customWidth="1"/>
    <col min="4133" max="4134" width="9.140625" style="8"/>
    <col min="4135" max="4135" width="9.5703125" style="8" bestFit="1" customWidth="1"/>
    <col min="4136" max="4352" width="9.140625" style="8"/>
    <col min="4353" max="4353" width="2.7109375" style="8" customWidth="1"/>
    <col min="4354" max="4354" width="33.7109375" style="8" customWidth="1"/>
    <col min="4355" max="4356" width="10.42578125" style="8" bestFit="1" customWidth="1"/>
    <col min="4357" max="4357" width="10.28515625" style="8" bestFit="1" customWidth="1"/>
    <col min="4358" max="4358" width="9.42578125" style="8" bestFit="1" customWidth="1"/>
    <col min="4359" max="4359" width="10.28515625" style="8" bestFit="1" customWidth="1"/>
    <col min="4360" max="4360" width="9.7109375" style="8" bestFit="1" customWidth="1"/>
    <col min="4361" max="4361" width="10.28515625" style="8" bestFit="1" customWidth="1"/>
    <col min="4362" max="4362" width="9.42578125" style="8" bestFit="1" customWidth="1"/>
    <col min="4363" max="4363" width="10.28515625" style="8" bestFit="1" customWidth="1"/>
    <col min="4364" max="4364" width="9.7109375" style="8" bestFit="1" customWidth="1"/>
    <col min="4365" max="4385" width="10.42578125" style="8" bestFit="1" customWidth="1"/>
    <col min="4386" max="4386" width="2.5703125" style="8" customWidth="1"/>
    <col min="4387" max="4387" width="2.7109375" style="8" customWidth="1"/>
    <col min="4388" max="4388" width="33.7109375" style="8" customWidth="1"/>
    <col min="4389" max="4390" width="9.140625" style="8"/>
    <col min="4391" max="4391" width="9.5703125" style="8" bestFit="1" customWidth="1"/>
    <col min="4392" max="4608" width="9.140625" style="8"/>
    <col min="4609" max="4609" width="2.7109375" style="8" customWidth="1"/>
    <col min="4610" max="4610" width="33.7109375" style="8" customWidth="1"/>
    <col min="4611" max="4612" width="10.42578125" style="8" bestFit="1" customWidth="1"/>
    <col min="4613" max="4613" width="10.28515625" style="8" bestFit="1" customWidth="1"/>
    <col min="4614" max="4614" width="9.42578125" style="8" bestFit="1" customWidth="1"/>
    <col min="4615" max="4615" width="10.28515625" style="8" bestFit="1" customWidth="1"/>
    <col min="4616" max="4616" width="9.7109375" style="8" bestFit="1" customWidth="1"/>
    <col min="4617" max="4617" width="10.28515625" style="8" bestFit="1" customWidth="1"/>
    <col min="4618" max="4618" width="9.42578125" style="8" bestFit="1" customWidth="1"/>
    <col min="4619" max="4619" width="10.28515625" style="8" bestFit="1" customWidth="1"/>
    <col min="4620" max="4620" width="9.7109375" style="8" bestFit="1" customWidth="1"/>
    <col min="4621" max="4641" width="10.42578125" style="8" bestFit="1" customWidth="1"/>
    <col min="4642" max="4642" width="2.5703125" style="8" customWidth="1"/>
    <col min="4643" max="4643" width="2.7109375" style="8" customWidth="1"/>
    <col min="4644" max="4644" width="33.7109375" style="8" customWidth="1"/>
    <col min="4645" max="4646" width="9.140625" style="8"/>
    <col min="4647" max="4647" width="9.5703125" style="8" bestFit="1" customWidth="1"/>
    <col min="4648" max="4864" width="9.140625" style="8"/>
    <col min="4865" max="4865" width="2.7109375" style="8" customWidth="1"/>
    <col min="4866" max="4866" width="33.7109375" style="8" customWidth="1"/>
    <col min="4867" max="4868" width="10.42578125" style="8" bestFit="1" customWidth="1"/>
    <col min="4869" max="4869" width="10.28515625" style="8" bestFit="1" customWidth="1"/>
    <col min="4870" max="4870" width="9.42578125" style="8" bestFit="1" customWidth="1"/>
    <col min="4871" max="4871" width="10.28515625" style="8" bestFit="1" customWidth="1"/>
    <col min="4872" max="4872" width="9.7109375" style="8" bestFit="1" customWidth="1"/>
    <col min="4873" max="4873" width="10.28515625" style="8" bestFit="1" customWidth="1"/>
    <col min="4874" max="4874" width="9.42578125" style="8" bestFit="1" customWidth="1"/>
    <col min="4875" max="4875" width="10.28515625" style="8" bestFit="1" customWidth="1"/>
    <col min="4876" max="4876" width="9.7109375" style="8" bestFit="1" customWidth="1"/>
    <col min="4877" max="4897" width="10.42578125" style="8" bestFit="1" customWidth="1"/>
    <col min="4898" max="4898" width="2.5703125" style="8" customWidth="1"/>
    <col min="4899" max="4899" width="2.7109375" style="8" customWidth="1"/>
    <col min="4900" max="4900" width="33.7109375" style="8" customWidth="1"/>
    <col min="4901" max="4902" width="9.140625" style="8"/>
    <col min="4903" max="4903" width="9.5703125" style="8" bestFit="1" customWidth="1"/>
    <col min="4904" max="5120" width="9.140625" style="8"/>
    <col min="5121" max="5121" width="2.7109375" style="8" customWidth="1"/>
    <col min="5122" max="5122" width="33.7109375" style="8" customWidth="1"/>
    <col min="5123" max="5124" width="10.42578125" style="8" bestFit="1" customWidth="1"/>
    <col min="5125" max="5125" width="10.28515625" style="8" bestFit="1" customWidth="1"/>
    <col min="5126" max="5126" width="9.42578125" style="8" bestFit="1" customWidth="1"/>
    <col min="5127" max="5127" width="10.28515625" style="8" bestFit="1" customWidth="1"/>
    <col min="5128" max="5128" width="9.7109375" style="8" bestFit="1" customWidth="1"/>
    <col min="5129" max="5129" width="10.28515625" style="8" bestFit="1" customWidth="1"/>
    <col min="5130" max="5130" width="9.42578125" style="8" bestFit="1" customWidth="1"/>
    <col min="5131" max="5131" width="10.28515625" style="8" bestFit="1" customWidth="1"/>
    <col min="5132" max="5132" width="9.7109375" style="8" bestFit="1" customWidth="1"/>
    <col min="5133" max="5153" width="10.42578125" style="8" bestFit="1" customWidth="1"/>
    <col min="5154" max="5154" width="2.5703125" style="8" customWidth="1"/>
    <col min="5155" max="5155" width="2.7109375" style="8" customWidth="1"/>
    <col min="5156" max="5156" width="33.7109375" style="8" customWidth="1"/>
    <col min="5157" max="5158" width="9.140625" style="8"/>
    <col min="5159" max="5159" width="9.5703125" style="8" bestFit="1" customWidth="1"/>
    <col min="5160" max="5376" width="9.140625" style="8"/>
    <col min="5377" max="5377" width="2.7109375" style="8" customWidth="1"/>
    <col min="5378" max="5378" width="33.7109375" style="8" customWidth="1"/>
    <col min="5379" max="5380" width="10.42578125" style="8" bestFit="1" customWidth="1"/>
    <col min="5381" max="5381" width="10.28515625" style="8" bestFit="1" customWidth="1"/>
    <col min="5382" max="5382" width="9.42578125" style="8" bestFit="1" customWidth="1"/>
    <col min="5383" max="5383" width="10.28515625" style="8" bestFit="1" customWidth="1"/>
    <col min="5384" max="5384" width="9.7109375" style="8" bestFit="1" customWidth="1"/>
    <col min="5385" max="5385" width="10.28515625" style="8" bestFit="1" customWidth="1"/>
    <col min="5386" max="5386" width="9.42578125" style="8" bestFit="1" customWidth="1"/>
    <col min="5387" max="5387" width="10.28515625" style="8" bestFit="1" customWidth="1"/>
    <col min="5388" max="5388" width="9.7109375" style="8" bestFit="1" customWidth="1"/>
    <col min="5389" max="5409" width="10.42578125" style="8" bestFit="1" customWidth="1"/>
    <col min="5410" max="5410" width="2.5703125" style="8" customWidth="1"/>
    <col min="5411" max="5411" width="2.7109375" style="8" customWidth="1"/>
    <col min="5412" max="5412" width="33.7109375" style="8" customWidth="1"/>
    <col min="5413" max="5414" width="9.140625" style="8"/>
    <col min="5415" max="5415" width="9.5703125" style="8" bestFit="1" customWidth="1"/>
    <col min="5416" max="5632" width="9.140625" style="8"/>
    <col min="5633" max="5633" width="2.7109375" style="8" customWidth="1"/>
    <col min="5634" max="5634" width="33.7109375" style="8" customWidth="1"/>
    <col min="5635" max="5636" width="10.42578125" style="8" bestFit="1" customWidth="1"/>
    <col min="5637" max="5637" width="10.28515625" style="8" bestFit="1" customWidth="1"/>
    <col min="5638" max="5638" width="9.42578125" style="8" bestFit="1" customWidth="1"/>
    <col min="5639" max="5639" width="10.28515625" style="8" bestFit="1" customWidth="1"/>
    <col min="5640" max="5640" width="9.7109375" style="8" bestFit="1" customWidth="1"/>
    <col min="5641" max="5641" width="10.28515625" style="8" bestFit="1" customWidth="1"/>
    <col min="5642" max="5642" width="9.42578125" style="8" bestFit="1" customWidth="1"/>
    <col min="5643" max="5643" width="10.28515625" style="8" bestFit="1" customWidth="1"/>
    <col min="5644" max="5644" width="9.7109375" style="8" bestFit="1" customWidth="1"/>
    <col min="5645" max="5665" width="10.42578125" style="8" bestFit="1" customWidth="1"/>
    <col min="5666" max="5666" width="2.5703125" style="8" customWidth="1"/>
    <col min="5667" max="5667" width="2.7109375" style="8" customWidth="1"/>
    <col min="5668" max="5668" width="33.7109375" style="8" customWidth="1"/>
    <col min="5669" max="5670" width="9.140625" style="8"/>
    <col min="5671" max="5671" width="9.5703125" style="8" bestFit="1" customWidth="1"/>
    <col min="5672" max="5888" width="9.140625" style="8"/>
    <col min="5889" max="5889" width="2.7109375" style="8" customWidth="1"/>
    <col min="5890" max="5890" width="33.7109375" style="8" customWidth="1"/>
    <col min="5891" max="5892" width="10.42578125" style="8" bestFit="1" customWidth="1"/>
    <col min="5893" max="5893" width="10.28515625" style="8" bestFit="1" customWidth="1"/>
    <col min="5894" max="5894" width="9.42578125" style="8" bestFit="1" customWidth="1"/>
    <col min="5895" max="5895" width="10.28515625" style="8" bestFit="1" customWidth="1"/>
    <col min="5896" max="5896" width="9.7109375" style="8" bestFit="1" customWidth="1"/>
    <col min="5897" max="5897" width="10.28515625" style="8" bestFit="1" customWidth="1"/>
    <col min="5898" max="5898" width="9.42578125" style="8" bestFit="1" customWidth="1"/>
    <col min="5899" max="5899" width="10.28515625" style="8" bestFit="1" customWidth="1"/>
    <col min="5900" max="5900" width="9.7109375" style="8" bestFit="1" customWidth="1"/>
    <col min="5901" max="5921" width="10.42578125" style="8" bestFit="1" customWidth="1"/>
    <col min="5922" max="5922" width="2.5703125" style="8" customWidth="1"/>
    <col min="5923" max="5923" width="2.7109375" style="8" customWidth="1"/>
    <col min="5924" max="5924" width="33.7109375" style="8" customWidth="1"/>
    <col min="5925" max="5926" width="9.140625" style="8"/>
    <col min="5927" max="5927" width="9.5703125" style="8" bestFit="1" customWidth="1"/>
    <col min="5928" max="6144" width="9.140625" style="8"/>
    <col min="6145" max="6145" width="2.7109375" style="8" customWidth="1"/>
    <col min="6146" max="6146" width="33.7109375" style="8" customWidth="1"/>
    <col min="6147" max="6148" width="10.42578125" style="8" bestFit="1" customWidth="1"/>
    <col min="6149" max="6149" width="10.28515625" style="8" bestFit="1" customWidth="1"/>
    <col min="6150" max="6150" width="9.42578125" style="8" bestFit="1" customWidth="1"/>
    <col min="6151" max="6151" width="10.28515625" style="8" bestFit="1" customWidth="1"/>
    <col min="6152" max="6152" width="9.7109375" style="8" bestFit="1" customWidth="1"/>
    <col min="6153" max="6153" width="10.28515625" style="8" bestFit="1" customWidth="1"/>
    <col min="6154" max="6154" width="9.42578125" style="8" bestFit="1" customWidth="1"/>
    <col min="6155" max="6155" width="10.28515625" style="8" bestFit="1" customWidth="1"/>
    <col min="6156" max="6156" width="9.7109375" style="8" bestFit="1" customWidth="1"/>
    <col min="6157" max="6177" width="10.42578125" style="8" bestFit="1" customWidth="1"/>
    <col min="6178" max="6178" width="2.5703125" style="8" customWidth="1"/>
    <col min="6179" max="6179" width="2.7109375" style="8" customWidth="1"/>
    <col min="6180" max="6180" width="33.7109375" style="8" customWidth="1"/>
    <col min="6181" max="6182" width="9.140625" style="8"/>
    <col min="6183" max="6183" width="9.5703125" style="8" bestFit="1" customWidth="1"/>
    <col min="6184" max="6400" width="9.140625" style="8"/>
    <col min="6401" max="6401" width="2.7109375" style="8" customWidth="1"/>
    <col min="6402" max="6402" width="33.7109375" style="8" customWidth="1"/>
    <col min="6403" max="6404" width="10.42578125" style="8" bestFit="1" customWidth="1"/>
    <col min="6405" max="6405" width="10.28515625" style="8" bestFit="1" customWidth="1"/>
    <col min="6406" max="6406" width="9.42578125" style="8" bestFit="1" customWidth="1"/>
    <col min="6407" max="6407" width="10.28515625" style="8" bestFit="1" customWidth="1"/>
    <col min="6408" max="6408" width="9.7109375" style="8" bestFit="1" customWidth="1"/>
    <col min="6409" max="6409" width="10.28515625" style="8" bestFit="1" customWidth="1"/>
    <col min="6410" max="6410" width="9.42578125" style="8" bestFit="1" customWidth="1"/>
    <col min="6411" max="6411" width="10.28515625" style="8" bestFit="1" customWidth="1"/>
    <col min="6412" max="6412" width="9.7109375" style="8" bestFit="1" customWidth="1"/>
    <col min="6413" max="6433" width="10.42578125" style="8" bestFit="1" customWidth="1"/>
    <col min="6434" max="6434" width="2.5703125" style="8" customWidth="1"/>
    <col min="6435" max="6435" width="2.7109375" style="8" customWidth="1"/>
    <col min="6436" max="6436" width="33.7109375" style="8" customWidth="1"/>
    <col min="6437" max="6438" width="9.140625" style="8"/>
    <col min="6439" max="6439" width="9.5703125" style="8" bestFit="1" customWidth="1"/>
    <col min="6440" max="6656" width="9.140625" style="8"/>
    <col min="6657" max="6657" width="2.7109375" style="8" customWidth="1"/>
    <col min="6658" max="6658" width="33.7109375" style="8" customWidth="1"/>
    <col min="6659" max="6660" width="10.42578125" style="8" bestFit="1" customWidth="1"/>
    <col min="6661" max="6661" width="10.28515625" style="8" bestFit="1" customWidth="1"/>
    <col min="6662" max="6662" width="9.42578125" style="8" bestFit="1" customWidth="1"/>
    <col min="6663" max="6663" width="10.28515625" style="8" bestFit="1" customWidth="1"/>
    <col min="6664" max="6664" width="9.7109375" style="8" bestFit="1" customWidth="1"/>
    <col min="6665" max="6665" width="10.28515625" style="8" bestFit="1" customWidth="1"/>
    <col min="6666" max="6666" width="9.42578125" style="8" bestFit="1" customWidth="1"/>
    <col min="6667" max="6667" width="10.28515625" style="8" bestFit="1" customWidth="1"/>
    <col min="6668" max="6668" width="9.7109375" style="8" bestFit="1" customWidth="1"/>
    <col min="6669" max="6689" width="10.42578125" style="8" bestFit="1" customWidth="1"/>
    <col min="6690" max="6690" width="2.5703125" style="8" customWidth="1"/>
    <col min="6691" max="6691" width="2.7109375" style="8" customWidth="1"/>
    <col min="6692" max="6692" width="33.7109375" style="8" customWidth="1"/>
    <col min="6693" max="6694" width="9.140625" style="8"/>
    <col min="6695" max="6695" width="9.5703125" style="8" bestFit="1" customWidth="1"/>
    <col min="6696" max="6912" width="9.140625" style="8"/>
    <col min="6913" max="6913" width="2.7109375" style="8" customWidth="1"/>
    <col min="6914" max="6914" width="33.7109375" style="8" customWidth="1"/>
    <col min="6915" max="6916" width="10.42578125" style="8" bestFit="1" customWidth="1"/>
    <col min="6917" max="6917" width="10.28515625" style="8" bestFit="1" customWidth="1"/>
    <col min="6918" max="6918" width="9.42578125" style="8" bestFit="1" customWidth="1"/>
    <col min="6919" max="6919" width="10.28515625" style="8" bestFit="1" customWidth="1"/>
    <col min="6920" max="6920" width="9.7109375" style="8" bestFit="1" customWidth="1"/>
    <col min="6921" max="6921" width="10.28515625" style="8" bestFit="1" customWidth="1"/>
    <col min="6922" max="6922" width="9.42578125" style="8" bestFit="1" customWidth="1"/>
    <col min="6923" max="6923" width="10.28515625" style="8" bestFit="1" customWidth="1"/>
    <col min="6924" max="6924" width="9.7109375" style="8" bestFit="1" customWidth="1"/>
    <col min="6925" max="6945" width="10.42578125" style="8" bestFit="1" customWidth="1"/>
    <col min="6946" max="6946" width="2.5703125" style="8" customWidth="1"/>
    <col min="6947" max="6947" width="2.7109375" style="8" customWidth="1"/>
    <col min="6948" max="6948" width="33.7109375" style="8" customWidth="1"/>
    <col min="6949" max="6950" width="9.140625" style="8"/>
    <col min="6951" max="6951" width="9.5703125" style="8" bestFit="1" customWidth="1"/>
    <col min="6952" max="7168" width="9.140625" style="8"/>
    <col min="7169" max="7169" width="2.7109375" style="8" customWidth="1"/>
    <col min="7170" max="7170" width="33.7109375" style="8" customWidth="1"/>
    <col min="7171" max="7172" width="10.42578125" style="8" bestFit="1" customWidth="1"/>
    <col min="7173" max="7173" width="10.28515625" style="8" bestFit="1" customWidth="1"/>
    <col min="7174" max="7174" width="9.42578125" style="8" bestFit="1" customWidth="1"/>
    <col min="7175" max="7175" width="10.28515625" style="8" bestFit="1" customWidth="1"/>
    <col min="7176" max="7176" width="9.7109375" style="8" bestFit="1" customWidth="1"/>
    <col min="7177" max="7177" width="10.28515625" style="8" bestFit="1" customWidth="1"/>
    <col min="7178" max="7178" width="9.42578125" style="8" bestFit="1" customWidth="1"/>
    <col min="7179" max="7179" width="10.28515625" style="8" bestFit="1" customWidth="1"/>
    <col min="7180" max="7180" width="9.7109375" style="8" bestFit="1" customWidth="1"/>
    <col min="7181" max="7201" width="10.42578125" style="8" bestFit="1" customWidth="1"/>
    <col min="7202" max="7202" width="2.5703125" style="8" customWidth="1"/>
    <col min="7203" max="7203" width="2.7109375" style="8" customWidth="1"/>
    <col min="7204" max="7204" width="33.7109375" style="8" customWidth="1"/>
    <col min="7205" max="7206" width="9.140625" style="8"/>
    <col min="7207" max="7207" width="9.5703125" style="8" bestFit="1" customWidth="1"/>
    <col min="7208" max="7424" width="9.140625" style="8"/>
    <col min="7425" max="7425" width="2.7109375" style="8" customWidth="1"/>
    <col min="7426" max="7426" width="33.7109375" style="8" customWidth="1"/>
    <col min="7427" max="7428" width="10.42578125" style="8" bestFit="1" customWidth="1"/>
    <col min="7429" max="7429" width="10.28515625" style="8" bestFit="1" customWidth="1"/>
    <col min="7430" max="7430" width="9.42578125" style="8" bestFit="1" customWidth="1"/>
    <col min="7431" max="7431" width="10.28515625" style="8" bestFit="1" customWidth="1"/>
    <col min="7432" max="7432" width="9.7109375" style="8" bestFit="1" customWidth="1"/>
    <col min="7433" max="7433" width="10.28515625" style="8" bestFit="1" customWidth="1"/>
    <col min="7434" max="7434" width="9.42578125" style="8" bestFit="1" customWidth="1"/>
    <col min="7435" max="7435" width="10.28515625" style="8" bestFit="1" customWidth="1"/>
    <col min="7436" max="7436" width="9.7109375" style="8" bestFit="1" customWidth="1"/>
    <col min="7437" max="7457" width="10.42578125" style="8" bestFit="1" customWidth="1"/>
    <col min="7458" max="7458" width="2.5703125" style="8" customWidth="1"/>
    <col min="7459" max="7459" width="2.7109375" style="8" customWidth="1"/>
    <col min="7460" max="7460" width="33.7109375" style="8" customWidth="1"/>
    <col min="7461" max="7462" width="9.140625" style="8"/>
    <col min="7463" max="7463" width="9.5703125" style="8" bestFit="1" customWidth="1"/>
    <col min="7464" max="7680" width="9.140625" style="8"/>
    <col min="7681" max="7681" width="2.7109375" style="8" customWidth="1"/>
    <col min="7682" max="7682" width="33.7109375" style="8" customWidth="1"/>
    <col min="7683" max="7684" width="10.42578125" style="8" bestFit="1" customWidth="1"/>
    <col min="7685" max="7685" width="10.28515625" style="8" bestFit="1" customWidth="1"/>
    <col min="7686" max="7686" width="9.42578125" style="8" bestFit="1" customWidth="1"/>
    <col min="7687" max="7687" width="10.28515625" style="8" bestFit="1" customWidth="1"/>
    <col min="7688" max="7688" width="9.7109375" style="8" bestFit="1" customWidth="1"/>
    <col min="7689" max="7689" width="10.28515625" style="8" bestFit="1" customWidth="1"/>
    <col min="7690" max="7690" width="9.42578125" style="8" bestFit="1" customWidth="1"/>
    <col min="7691" max="7691" width="10.28515625" style="8" bestFit="1" customWidth="1"/>
    <col min="7692" max="7692" width="9.7109375" style="8" bestFit="1" customWidth="1"/>
    <col min="7693" max="7713" width="10.42578125" style="8" bestFit="1" customWidth="1"/>
    <col min="7714" max="7714" width="2.5703125" style="8" customWidth="1"/>
    <col min="7715" max="7715" width="2.7109375" style="8" customWidth="1"/>
    <col min="7716" max="7716" width="33.7109375" style="8" customWidth="1"/>
    <col min="7717" max="7718" width="9.140625" style="8"/>
    <col min="7719" max="7719" width="9.5703125" style="8" bestFit="1" customWidth="1"/>
    <col min="7720" max="7936" width="9.140625" style="8"/>
    <col min="7937" max="7937" width="2.7109375" style="8" customWidth="1"/>
    <col min="7938" max="7938" width="33.7109375" style="8" customWidth="1"/>
    <col min="7939" max="7940" width="10.42578125" style="8" bestFit="1" customWidth="1"/>
    <col min="7941" max="7941" width="10.28515625" style="8" bestFit="1" customWidth="1"/>
    <col min="7942" max="7942" width="9.42578125" style="8" bestFit="1" customWidth="1"/>
    <col min="7943" max="7943" width="10.28515625" style="8" bestFit="1" customWidth="1"/>
    <col min="7944" max="7944" width="9.7109375" style="8" bestFit="1" customWidth="1"/>
    <col min="7945" max="7945" width="10.28515625" style="8" bestFit="1" customWidth="1"/>
    <col min="7946" max="7946" width="9.42578125" style="8" bestFit="1" customWidth="1"/>
    <col min="7947" max="7947" width="10.28515625" style="8" bestFit="1" customWidth="1"/>
    <col min="7948" max="7948" width="9.7109375" style="8" bestFit="1" customWidth="1"/>
    <col min="7949" max="7969" width="10.42578125" style="8" bestFit="1" customWidth="1"/>
    <col min="7970" max="7970" width="2.5703125" style="8" customWidth="1"/>
    <col min="7971" max="7971" width="2.7109375" style="8" customWidth="1"/>
    <col min="7972" max="7972" width="33.7109375" style="8" customWidth="1"/>
    <col min="7973" max="7974" width="9.140625" style="8"/>
    <col min="7975" max="7975" width="9.5703125" style="8" bestFit="1" customWidth="1"/>
    <col min="7976" max="8192" width="9.140625" style="8"/>
    <col min="8193" max="8193" width="2.7109375" style="8" customWidth="1"/>
    <col min="8194" max="8194" width="33.7109375" style="8" customWidth="1"/>
    <col min="8195" max="8196" width="10.42578125" style="8" bestFit="1" customWidth="1"/>
    <col min="8197" max="8197" width="10.28515625" style="8" bestFit="1" customWidth="1"/>
    <col min="8198" max="8198" width="9.42578125" style="8" bestFit="1" customWidth="1"/>
    <col min="8199" max="8199" width="10.28515625" style="8" bestFit="1" customWidth="1"/>
    <col min="8200" max="8200" width="9.7109375" style="8" bestFit="1" customWidth="1"/>
    <col min="8201" max="8201" width="10.28515625" style="8" bestFit="1" customWidth="1"/>
    <col min="8202" max="8202" width="9.42578125" style="8" bestFit="1" customWidth="1"/>
    <col min="8203" max="8203" width="10.28515625" style="8" bestFit="1" customWidth="1"/>
    <col min="8204" max="8204" width="9.7109375" style="8" bestFit="1" customWidth="1"/>
    <col min="8205" max="8225" width="10.42578125" style="8" bestFit="1" customWidth="1"/>
    <col min="8226" max="8226" width="2.5703125" style="8" customWidth="1"/>
    <col min="8227" max="8227" width="2.7109375" style="8" customWidth="1"/>
    <col min="8228" max="8228" width="33.7109375" style="8" customWidth="1"/>
    <col min="8229" max="8230" width="9.140625" style="8"/>
    <col min="8231" max="8231" width="9.5703125" style="8" bestFit="1" customWidth="1"/>
    <col min="8232" max="8448" width="9.140625" style="8"/>
    <col min="8449" max="8449" width="2.7109375" style="8" customWidth="1"/>
    <col min="8450" max="8450" width="33.7109375" style="8" customWidth="1"/>
    <col min="8451" max="8452" width="10.42578125" style="8" bestFit="1" customWidth="1"/>
    <col min="8453" max="8453" width="10.28515625" style="8" bestFit="1" customWidth="1"/>
    <col min="8454" max="8454" width="9.42578125" style="8" bestFit="1" customWidth="1"/>
    <col min="8455" max="8455" width="10.28515625" style="8" bestFit="1" customWidth="1"/>
    <col min="8456" max="8456" width="9.7109375" style="8" bestFit="1" customWidth="1"/>
    <col min="8457" max="8457" width="10.28515625" style="8" bestFit="1" customWidth="1"/>
    <col min="8458" max="8458" width="9.42578125" style="8" bestFit="1" customWidth="1"/>
    <col min="8459" max="8459" width="10.28515625" style="8" bestFit="1" customWidth="1"/>
    <col min="8460" max="8460" width="9.7109375" style="8" bestFit="1" customWidth="1"/>
    <col min="8461" max="8481" width="10.42578125" style="8" bestFit="1" customWidth="1"/>
    <col min="8482" max="8482" width="2.5703125" style="8" customWidth="1"/>
    <col min="8483" max="8483" width="2.7109375" style="8" customWidth="1"/>
    <col min="8484" max="8484" width="33.7109375" style="8" customWidth="1"/>
    <col min="8485" max="8486" width="9.140625" style="8"/>
    <col min="8487" max="8487" width="9.5703125" style="8" bestFit="1" customWidth="1"/>
    <col min="8488" max="8704" width="9.140625" style="8"/>
    <col min="8705" max="8705" width="2.7109375" style="8" customWidth="1"/>
    <col min="8706" max="8706" width="33.7109375" style="8" customWidth="1"/>
    <col min="8707" max="8708" width="10.42578125" style="8" bestFit="1" customWidth="1"/>
    <col min="8709" max="8709" width="10.28515625" style="8" bestFit="1" customWidth="1"/>
    <col min="8710" max="8710" width="9.42578125" style="8" bestFit="1" customWidth="1"/>
    <col min="8711" max="8711" width="10.28515625" style="8" bestFit="1" customWidth="1"/>
    <col min="8712" max="8712" width="9.7109375" style="8" bestFit="1" customWidth="1"/>
    <col min="8713" max="8713" width="10.28515625" style="8" bestFit="1" customWidth="1"/>
    <col min="8714" max="8714" width="9.42578125" style="8" bestFit="1" customWidth="1"/>
    <col min="8715" max="8715" width="10.28515625" style="8" bestFit="1" customWidth="1"/>
    <col min="8716" max="8716" width="9.7109375" style="8" bestFit="1" customWidth="1"/>
    <col min="8717" max="8737" width="10.42578125" style="8" bestFit="1" customWidth="1"/>
    <col min="8738" max="8738" width="2.5703125" style="8" customWidth="1"/>
    <col min="8739" max="8739" width="2.7109375" style="8" customWidth="1"/>
    <col min="8740" max="8740" width="33.7109375" style="8" customWidth="1"/>
    <col min="8741" max="8742" width="9.140625" style="8"/>
    <col min="8743" max="8743" width="9.5703125" style="8" bestFit="1" customWidth="1"/>
    <col min="8744" max="8960" width="9.140625" style="8"/>
    <col min="8961" max="8961" width="2.7109375" style="8" customWidth="1"/>
    <col min="8962" max="8962" width="33.7109375" style="8" customWidth="1"/>
    <col min="8963" max="8964" width="10.42578125" style="8" bestFit="1" customWidth="1"/>
    <col min="8965" max="8965" width="10.28515625" style="8" bestFit="1" customWidth="1"/>
    <col min="8966" max="8966" width="9.42578125" style="8" bestFit="1" customWidth="1"/>
    <col min="8967" max="8967" width="10.28515625" style="8" bestFit="1" customWidth="1"/>
    <col min="8968" max="8968" width="9.7109375" style="8" bestFit="1" customWidth="1"/>
    <col min="8969" max="8969" width="10.28515625" style="8" bestFit="1" customWidth="1"/>
    <col min="8970" max="8970" width="9.42578125" style="8" bestFit="1" customWidth="1"/>
    <col min="8971" max="8971" width="10.28515625" style="8" bestFit="1" customWidth="1"/>
    <col min="8972" max="8972" width="9.7109375" style="8" bestFit="1" customWidth="1"/>
    <col min="8973" max="8993" width="10.42578125" style="8" bestFit="1" customWidth="1"/>
    <col min="8994" max="8994" width="2.5703125" style="8" customWidth="1"/>
    <col min="8995" max="8995" width="2.7109375" style="8" customWidth="1"/>
    <col min="8996" max="8996" width="33.7109375" style="8" customWidth="1"/>
    <col min="8997" max="8998" width="9.140625" style="8"/>
    <col min="8999" max="8999" width="9.5703125" style="8" bestFit="1" customWidth="1"/>
    <col min="9000" max="9216" width="9.140625" style="8"/>
    <col min="9217" max="9217" width="2.7109375" style="8" customWidth="1"/>
    <col min="9218" max="9218" width="33.7109375" style="8" customWidth="1"/>
    <col min="9219" max="9220" width="10.42578125" style="8" bestFit="1" customWidth="1"/>
    <col min="9221" max="9221" width="10.28515625" style="8" bestFit="1" customWidth="1"/>
    <col min="9222" max="9222" width="9.42578125" style="8" bestFit="1" customWidth="1"/>
    <col min="9223" max="9223" width="10.28515625" style="8" bestFit="1" customWidth="1"/>
    <col min="9224" max="9224" width="9.7109375" style="8" bestFit="1" customWidth="1"/>
    <col min="9225" max="9225" width="10.28515625" style="8" bestFit="1" customWidth="1"/>
    <col min="9226" max="9226" width="9.42578125" style="8" bestFit="1" customWidth="1"/>
    <col min="9227" max="9227" width="10.28515625" style="8" bestFit="1" customWidth="1"/>
    <col min="9228" max="9228" width="9.7109375" style="8" bestFit="1" customWidth="1"/>
    <col min="9229" max="9249" width="10.42578125" style="8" bestFit="1" customWidth="1"/>
    <col min="9250" max="9250" width="2.5703125" style="8" customWidth="1"/>
    <col min="9251" max="9251" width="2.7109375" style="8" customWidth="1"/>
    <col min="9252" max="9252" width="33.7109375" style="8" customWidth="1"/>
    <col min="9253" max="9254" width="9.140625" style="8"/>
    <col min="9255" max="9255" width="9.5703125" style="8" bestFit="1" customWidth="1"/>
    <col min="9256" max="9472" width="9.140625" style="8"/>
    <col min="9473" max="9473" width="2.7109375" style="8" customWidth="1"/>
    <col min="9474" max="9474" width="33.7109375" style="8" customWidth="1"/>
    <col min="9475" max="9476" width="10.42578125" style="8" bestFit="1" customWidth="1"/>
    <col min="9477" max="9477" width="10.28515625" style="8" bestFit="1" customWidth="1"/>
    <col min="9478" max="9478" width="9.42578125" style="8" bestFit="1" customWidth="1"/>
    <col min="9479" max="9479" width="10.28515625" style="8" bestFit="1" customWidth="1"/>
    <col min="9480" max="9480" width="9.7109375" style="8" bestFit="1" customWidth="1"/>
    <col min="9481" max="9481" width="10.28515625" style="8" bestFit="1" customWidth="1"/>
    <col min="9482" max="9482" width="9.42578125" style="8" bestFit="1" customWidth="1"/>
    <col min="9483" max="9483" width="10.28515625" style="8" bestFit="1" customWidth="1"/>
    <col min="9484" max="9484" width="9.7109375" style="8" bestFit="1" customWidth="1"/>
    <col min="9485" max="9505" width="10.42578125" style="8" bestFit="1" customWidth="1"/>
    <col min="9506" max="9506" width="2.5703125" style="8" customWidth="1"/>
    <col min="9507" max="9507" width="2.7109375" style="8" customWidth="1"/>
    <col min="9508" max="9508" width="33.7109375" style="8" customWidth="1"/>
    <col min="9509" max="9510" width="9.140625" style="8"/>
    <col min="9511" max="9511" width="9.5703125" style="8" bestFit="1" customWidth="1"/>
    <col min="9512" max="9728" width="9.140625" style="8"/>
    <col min="9729" max="9729" width="2.7109375" style="8" customWidth="1"/>
    <col min="9730" max="9730" width="33.7109375" style="8" customWidth="1"/>
    <col min="9731" max="9732" width="10.42578125" style="8" bestFit="1" customWidth="1"/>
    <col min="9733" max="9733" width="10.28515625" style="8" bestFit="1" customWidth="1"/>
    <col min="9734" max="9734" width="9.42578125" style="8" bestFit="1" customWidth="1"/>
    <col min="9735" max="9735" width="10.28515625" style="8" bestFit="1" customWidth="1"/>
    <col min="9736" max="9736" width="9.7109375" style="8" bestFit="1" customWidth="1"/>
    <col min="9737" max="9737" width="10.28515625" style="8" bestFit="1" customWidth="1"/>
    <col min="9738" max="9738" width="9.42578125" style="8" bestFit="1" customWidth="1"/>
    <col min="9739" max="9739" width="10.28515625" style="8" bestFit="1" customWidth="1"/>
    <col min="9740" max="9740" width="9.7109375" style="8" bestFit="1" customWidth="1"/>
    <col min="9741" max="9761" width="10.42578125" style="8" bestFit="1" customWidth="1"/>
    <col min="9762" max="9762" width="2.5703125" style="8" customWidth="1"/>
    <col min="9763" max="9763" width="2.7109375" style="8" customWidth="1"/>
    <col min="9764" max="9764" width="33.7109375" style="8" customWidth="1"/>
    <col min="9765" max="9766" width="9.140625" style="8"/>
    <col min="9767" max="9767" width="9.5703125" style="8" bestFit="1" customWidth="1"/>
    <col min="9768" max="9984" width="9.140625" style="8"/>
    <col min="9985" max="9985" width="2.7109375" style="8" customWidth="1"/>
    <col min="9986" max="9986" width="33.7109375" style="8" customWidth="1"/>
    <col min="9987" max="9988" width="10.42578125" style="8" bestFit="1" customWidth="1"/>
    <col min="9989" max="9989" width="10.28515625" style="8" bestFit="1" customWidth="1"/>
    <col min="9990" max="9990" width="9.42578125" style="8" bestFit="1" customWidth="1"/>
    <col min="9991" max="9991" width="10.28515625" style="8" bestFit="1" customWidth="1"/>
    <col min="9992" max="9992" width="9.7109375" style="8" bestFit="1" customWidth="1"/>
    <col min="9993" max="9993" width="10.28515625" style="8" bestFit="1" customWidth="1"/>
    <col min="9994" max="9994" width="9.42578125" style="8" bestFit="1" customWidth="1"/>
    <col min="9995" max="9995" width="10.28515625" style="8" bestFit="1" customWidth="1"/>
    <col min="9996" max="9996" width="9.7109375" style="8" bestFit="1" customWidth="1"/>
    <col min="9997" max="10017" width="10.42578125" style="8" bestFit="1" customWidth="1"/>
    <col min="10018" max="10018" width="2.5703125" style="8" customWidth="1"/>
    <col min="10019" max="10019" width="2.7109375" style="8" customWidth="1"/>
    <col min="10020" max="10020" width="33.7109375" style="8" customWidth="1"/>
    <col min="10021" max="10022" width="9.140625" style="8"/>
    <col min="10023" max="10023" width="9.5703125" style="8" bestFit="1" customWidth="1"/>
    <col min="10024" max="10240" width="9.140625" style="8"/>
    <col min="10241" max="10241" width="2.7109375" style="8" customWidth="1"/>
    <col min="10242" max="10242" width="33.7109375" style="8" customWidth="1"/>
    <col min="10243" max="10244" width="10.42578125" style="8" bestFit="1" customWidth="1"/>
    <col min="10245" max="10245" width="10.28515625" style="8" bestFit="1" customWidth="1"/>
    <col min="10246" max="10246" width="9.42578125" style="8" bestFit="1" customWidth="1"/>
    <col min="10247" max="10247" width="10.28515625" style="8" bestFit="1" customWidth="1"/>
    <col min="10248" max="10248" width="9.7109375" style="8" bestFit="1" customWidth="1"/>
    <col min="10249" max="10249" width="10.28515625" style="8" bestFit="1" customWidth="1"/>
    <col min="10250" max="10250" width="9.42578125" style="8" bestFit="1" customWidth="1"/>
    <col min="10251" max="10251" width="10.28515625" style="8" bestFit="1" customWidth="1"/>
    <col min="10252" max="10252" width="9.7109375" style="8" bestFit="1" customWidth="1"/>
    <col min="10253" max="10273" width="10.42578125" style="8" bestFit="1" customWidth="1"/>
    <col min="10274" max="10274" width="2.5703125" style="8" customWidth="1"/>
    <col min="10275" max="10275" width="2.7109375" style="8" customWidth="1"/>
    <col min="10276" max="10276" width="33.7109375" style="8" customWidth="1"/>
    <col min="10277" max="10278" width="9.140625" style="8"/>
    <col min="10279" max="10279" width="9.5703125" style="8" bestFit="1" customWidth="1"/>
    <col min="10280" max="10496" width="9.140625" style="8"/>
    <col min="10497" max="10497" width="2.7109375" style="8" customWidth="1"/>
    <col min="10498" max="10498" width="33.7109375" style="8" customWidth="1"/>
    <col min="10499" max="10500" width="10.42578125" style="8" bestFit="1" customWidth="1"/>
    <col min="10501" max="10501" width="10.28515625" style="8" bestFit="1" customWidth="1"/>
    <col min="10502" max="10502" width="9.42578125" style="8" bestFit="1" customWidth="1"/>
    <col min="10503" max="10503" width="10.28515625" style="8" bestFit="1" customWidth="1"/>
    <col min="10504" max="10504" width="9.7109375" style="8" bestFit="1" customWidth="1"/>
    <col min="10505" max="10505" width="10.28515625" style="8" bestFit="1" customWidth="1"/>
    <col min="10506" max="10506" width="9.42578125" style="8" bestFit="1" customWidth="1"/>
    <col min="10507" max="10507" width="10.28515625" style="8" bestFit="1" customWidth="1"/>
    <col min="10508" max="10508" width="9.7109375" style="8" bestFit="1" customWidth="1"/>
    <col min="10509" max="10529" width="10.42578125" style="8" bestFit="1" customWidth="1"/>
    <col min="10530" max="10530" width="2.5703125" style="8" customWidth="1"/>
    <col min="10531" max="10531" width="2.7109375" style="8" customWidth="1"/>
    <col min="10532" max="10532" width="33.7109375" style="8" customWidth="1"/>
    <col min="10533" max="10534" width="9.140625" style="8"/>
    <col min="10535" max="10535" width="9.5703125" style="8" bestFit="1" customWidth="1"/>
    <col min="10536" max="10752" width="9.140625" style="8"/>
    <col min="10753" max="10753" width="2.7109375" style="8" customWidth="1"/>
    <col min="10754" max="10754" width="33.7109375" style="8" customWidth="1"/>
    <col min="10755" max="10756" width="10.42578125" style="8" bestFit="1" customWidth="1"/>
    <col min="10757" max="10757" width="10.28515625" style="8" bestFit="1" customWidth="1"/>
    <col min="10758" max="10758" width="9.42578125" style="8" bestFit="1" customWidth="1"/>
    <col min="10759" max="10759" width="10.28515625" style="8" bestFit="1" customWidth="1"/>
    <col min="10760" max="10760" width="9.7109375" style="8" bestFit="1" customWidth="1"/>
    <col min="10761" max="10761" width="10.28515625" style="8" bestFit="1" customWidth="1"/>
    <col min="10762" max="10762" width="9.42578125" style="8" bestFit="1" customWidth="1"/>
    <col min="10763" max="10763" width="10.28515625" style="8" bestFit="1" customWidth="1"/>
    <col min="10764" max="10764" width="9.7109375" style="8" bestFit="1" customWidth="1"/>
    <col min="10765" max="10785" width="10.42578125" style="8" bestFit="1" customWidth="1"/>
    <col min="10786" max="10786" width="2.5703125" style="8" customWidth="1"/>
    <col min="10787" max="10787" width="2.7109375" style="8" customWidth="1"/>
    <col min="10788" max="10788" width="33.7109375" style="8" customWidth="1"/>
    <col min="10789" max="10790" width="9.140625" style="8"/>
    <col min="10791" max="10791" width="9.5703125" style="8" bestFit="1" customWidth="1"/>
    <col min="10792" max="11008" width="9.140625" style="8"/>
    <col min="11009" max="11009" width="2.7109375" style="8" customWidth="1"/>
    <col min="11010" max="11010" width="33.7109375" style="8" customWidth="1"/>
    <col min="11011" max="11012" width="10.42578125" style="8" bestFit="1" customWidth="1"/>
    <col min="11013" max="11013" width="10.28515625" style="8" bestFit="1" customWidth="1"/>
    <col min="11014" max="11014" width="9.42578125" style="8" bestFit="1" customWidth="1"/>
    <col min="11015" max="11015" width="10.28515625" style="8" bestFit="1" customWidth="1"/>
    <col min="11016" max="11016" width="9.7109375" style="8" bestFit="1" customWidth="1"/>
    <col min="11017" max="11017" width="10.28515625" style="8" bestFit="1" customWidth="1"/>
    <col min="11018" max="11018" width="9.42578125" style="8" bestFit="1" customWidth="1"/>
    <col min="11019" max="11019" width="10.28515625" style="8" bestFit="1" customWidth="1"/>
    <col min="11020" max="11020" width="9.7109375" style="8" bestFit="1" customWidth="1"/>
    <col min="11021" max="11041" width="10.42578125" style="8" bestFit="1" customWidth="1"/>
    <col min="11042" max="11042" width="2.5703125" style="8" customWidth="1"/>
    <col min="11043" max="11043" width="2.7109375" style="8" customWidth="1"/>
    <col min="11044" max="11044" width="33.7109375" style="8" customWidth="1"/>
    <col min="11045" max="11046" width="9.140625" style="8"/>
    <col min="11047" max="11047" width="9.5703125" style="8" bestFit="1" customWidth="1"/>
    <col min="11048" max="11264" width="9.140625" style="8"/>
    <col min="11265" max="11265" width="2.7109375" style="8" customWidth="1"/>
    <col min="11266" max="11266" width="33.7109375" style="8" customWidth="1"/>
    <col min="11267" max="11268" width="10.42578125" style="8" bestFit="1" customWidth="1"/>
    <col min="11269" max="11269" width="10.28515625" style="8" bestFit="1" customWidth="1"/>
    <col min="11270" max="11270" width="9.42578125" style="8" bestFit="1" customWidth="1"/>
    <col min="11271" max="11271" width="10.28515625" style="8" bestFit="1" customWidth="1"/>
    <col min="11272" max="11272" width="9.7109375" style="8" bestFit="1" customWidth="1"/>
    <col min="11273" max="11273" width="10.28515625" style="8" bestFit="1" customWidth="1"/>
    <col min="11274" max="11274" width="9.42578125" style="8" bestFit="1" customWidth="1"/>
    <col min="11275" max="11275" width="10.28515625" style="8" bestFit="1" customWidth="1"/>
    <col min="11276" max="11276" width="9.7109375" style="8" bestFit="1" customWidth="1"/>
    <col min="11277" max="11297" width="10.42578125" style="8" bestFit="1" customWidth="1"/>
    <col min="11298" max="11298" width="2.5703125" style="8" customWidth="1"/>
    <col min="11299" max="11299" width="2.7109375" style="8" customWidth="1"/>
    <col min="11300" max="11300" width="33.7109375" style="8" customWidth="1"/>
    <col min="11301" max="11302" width="9.140625" style="8"/>
    <col min="11303" max="11303" width="9.5703125" style="8" bestFit="1" customWidth="1"/>
    <col min="11304" max="11520" width="9.140625" style="8"/>
    <col min="11521" max="11521" width="2.7109375" style="8" customWidth="1"/>
    <col min="11522" max="11522" width="33.7109375" style="8" customWidth="1"/>
    <col min="11523" max="11524" width="10.42578125" style="8" bestFit="1" customWidth="1"/>
    <col min="11525" max="11525" width="10.28515625" style="8" bestFit="1" customWidth="1"/>
    <col min="11526" max="11526" width="9.42578125" style="8" bestFit="1" customWidth="1"/>
    <col min="11527" max="11527" width="10.28515625" style="8" bestFit="1" customWidth="1"/>
    <col min="11528" max="11528" width="9.7109375" style="8" bestFit="1" customWidth="1"/>
    <col min="11529" max="11529" width="10.28515625" style="8" bestFit="1" customWidth="1"/>
    <col min="11530" max="11530" width="9.42578125" style="8" bestFit="1" customWidth="1"/>
    <col min="11531" max="11531" width="10.28515625" style="8" bestFit="1" customWidth="1"/>
    <col min="11532" max="11532" width="9.7109375" style="8" bestFit="1" customWidth="1"/>
    <col min="11533" max="11553" width="10.42578125" style="8" bestFit="1" customWidth="1"/>
    <col min="11554" max="11554" width="2.5703125" style="8" customWidth="1"/>
    <col min="11555" max="11555" width="2.7109375" style="8" customWidth="1"/>
    <col min="11556" max="11556" width="33.7109375" style="8" customWidth="1"/>
    <col min="11557" max="11558" width="9.140625" style="8"/>
    <col min="11559" max="11559" width="9.5703125" style="8" bestFit="1" customWidth="1"/>
    <col min="11560" max="11776" width="9.140625" style="8"/>
    <col min="11777" max="11777" width="2.7109375" style="8" customWidth="1"/>
    <col min="11778" max="11778" width="33.7109375" style="8" customWidth="1"/>
    <col min="11779" max="11780" width="10.42578125" style="8" bestFit="1" customWidth="1"/>
    <col min="11781" max="11781" width="10.28515625" style="8" bestFit="1" customWidth="1"/>
    <col min="11782" max="11782" width="9.42578125" style="8" bestFit="1" customWidth="1"/>
    <col min="11783" max="11783" width="10.28515625" style="8" bestFit="1" customWidth="1"/>
    <col min="11784" max="11784" width="9.7109375" style="8" bestFit="1" customWidth="1"/>
    <col min="11785" max="11785" width="10.28515625" style="8" bestFit="1" customWidth="1"/>
    <col min="11786" max="11786" width="9.42578125" style="8" bestFit="1" customWidth="1"/>
    <col min="11787" max="11787" width="10.28515625" style="8" bestFit="1" customWidth="1"/>
    <col min="11788" max="11788" width="9.7109375" style="8" bestFit="1" customWidth="1"/>
    <col min="11789" max="11809" width="10.42578125" style="8" bestFit="1" customWidth="1"/>
    <col min="11810" max="11810" width="2.5703125" style="8" customWidth="1"/>
    <col min="11811" max="11811" width="2.7109375" style="8" customWidth="1"/>
    <col min="11812" max="11812" width="33.7109375" style="8" customWidth="1"/>
    <col min="11813" max="11814" width="9.140625" style="8"/>
    <col min="11815" max="11815" width="9.5703125" style="8" bestFit="1" customWidth="1"/>
    <col min="11816" max="12032" width="9.140625" style="8"/>
    <col min="12033" max="12033" width="2.7109375" style="8" customWidth="1"/>
    <col min="12034" max="12034" width="33.7109375" style="8" customWidth="1"/>
    <col min="12035" max="12036" width="10.42578125" style="8" bestFit="1" customWidth="1"/>
    <col min="12037" max="12037" width="10.28515625" style="8" bestFit="1" customWidth="1"/>
    <col min="12038" max="12038" width="9.42578125" style="8" bestFit="1" customWidth="1"/>
    <col min="12039" max="12039" width="10.28515625" style="8" bestFit="1" customWidth="1"/>
    <col min="12040" max="12040" width="9.7109375" style="8" bestFit="1" customWidth="1"/>
    <col min="12041" max="12041" width="10.28515625" style="8" bestFit="1" customWidth="1"/>
    <col min="12042" max="12042" width="9.42578125" style="8" bestFit="1" customWidth="1"/>
    <col min="12043" max="12043" width="10.28515625" style="8" bestFit="1" customWidth="1"/>
    <col min="12044" max="12044" width="9.7109375" style="8" bestFit="1" customWidth="1"/>
    <col min="12045" max="12065" width="10.42578125" style="8" bestFit="1" customWidth="1"/>
    <col min="12066" max="12066" width="2.5703125" style="8" customWidth="1"/>
    <col min="12067" max="12067" width="2.7109375" style="8" customWidth="1"/>
    <col min="12068" max="12068" width="33.7109375" style="8" customWidth="1"/>
    <col min="12069" max="12070" width="9.140625" style="8"/>
    <col min="12071" max="12071" width="9.5703125" style="8" bestFit="1" customWidth="1"/>
    <col min="12072" max="12288" width="9.140625" style="8"/>
    <col min="12289" max="12289" width="2.7109375" style="8" customWidth="1"/>
    <col min="12290" max="12290" width="33.7109375" style="8" customWidth="1"/>
    <col min="12291" max="12292" width="10.42578125" style="8" bestFit="1" customWidth="1"/>
    <col min="12293" max="12293" width="10.28515625" style="8" bestFit="1" customWidth="1"/>
    <col min="12294" max="12294" width="9.42578125" style="8" bestFit="1" customWidth="1"/>
    <col min="12295" max="12295" width="10.28515625" style="8" bestFit="1" customWidth="1"/>
    <col min="12296" max="12296" width="9.7109375" style="8" bestFit="1" customWidth="1"/>
    <col min="12297" max="12297" width="10.28515625" style="8" bestFit="1" customWidth="1"/>
    <col min="12298" max="12298" width="9.42578125" style="8" bestFit="1" customWidth="1"/>
    <col min="12299" max="12299" width="10.28515625" style="8" bestFit="1" customWidth="1"/>
    <col min="12300" max="12300" width="9.7109375" style="8" bestFit="1" customWidth="1"/>
    <col min="12301" max="12321" width="10.42578125" style="8" bestFit="1" customWidth="1"/>
    <col min="12322" max="12322" width="2.5703125" style="8" customWidth="1"/>
    <col min="12323" max="12323" width="2.7109375" style="8" customWidth="1"/>
    <col min="12324" max="12324" width="33.7109375" style="8" customWidth="1"/>
    <col min="12325" max="12326" width="9.140625" style="8"/>
    <col min="12327" max="12327" width="9.5703125" style="8" bestFit="1" customWidth="1"/>
    <col min="12328" max="12544" width="9.140625" style="8"/>
    <col min="12545" max="12545" width="2.7109375" style="8" customWidth="1"/>
    <col min="12546" max="12546" width="33.7109375" style="8" customWidth="1"/>
    <col min="12547" max="12548" width="10.42578125" style="8" bestFit="1" customWidth="1"/>
    <col min="12549" max="12549" width="10.28515625" style="8" bestFit="1" customWidth="1"/>
    <col min="12550" max="12550" width="9.42578125" style="8" bestFit="1" customWidth="1"/>
    <col min="12551" max="12551" width="10.28515625" style="8" bestFit="1" customWidth="1"/>
    <col min="12552" max="12552" width="9.7109375" style="8" bestFit="1" customWidth="1"/>
    <col min="12553" max="12553" width="10.28515625" style="8" bestFit="1" customWidth="1"/>
    <col min="12554" max="12554" width="9.42578125" style="8" bestFit="1" customWidth="1"/>
    <col min="12555" max="12555" width="10.28515625" style="8" bestFit="1" customWidth="1"/>
    <col min="12556" max="12556" width="9.7109375" style="8" bestFit="1" customWidth="1"/>
    <col min="12557" max="12577" width="10.42578125" style="8" bestFit="1" customWidth="1"/>
    <col min="12578" max="12578" width="2.5703125" style="8" customWidth="1"/>
    <col min="12579" max="12579" width="2.7109375" style="8" customWidth="1"/>
    <col min="12580" max="12580" width="33.7109375" style="8" customWidth="1"/>
    <col min="12581" max="12582" width="9.140625" style="8"/>
    <col min="12583" max="12583" width="9.5703125" style="8" bestFit="1" customWidth="1"/>
    <col min="12584" max="12800" width="9.140625" style="8"/>
    <col min="12801" max="12801" width="2.7109375" style="8" customWidth="1"/>
    <col min="12802" max="12802" width="33.7109375" style="8" customWidth="1"/>
    <col min="12803" max="12804" width="10.42578125" style="8" bestFit="1" customWidth="1"/>
    <col min="12805" max="12805" width="10.28515625" style="8" bestFit="1" customWidth="1"/>
    <col min="12806" max="12806" width="9.42578125" style="8" bestFit="1" customWidth="1"/>
    <col min="12807" max="12807" width="10.28515625" style="8" bestFit="1" customWidth="1"/>
    <col min="12808" max="12808" width="9.7109375" style="8" bestFit="1" customWidth="1"/>
    <col min="12809" max="12809" width="10.28515625" style="8" bestFit="1" customWidth="1"/>
    <col min="12810" max="12810" width="9.42578125" style="8" bestFit="1" customWidth="1"/>
    <col min="12811" max="12811" width="10.28515625" style="8" bestFit="1" customWidth="1"/>
    <col min="12812" max="12812" width="9.7109375" style="8" bestFit="1" customWidth="1"/>
    <col min="12813" max="12833" width="10.42578125" style="8" bestFit="1" customWidth="1"/>
    <col min="12834" max="12834" width="2.5703125" style="8" customWidth="1"/>
    <col min="12835" max="12835" width="2.7109375" style="8" customWidth="1"/>
    <col min="12836" max="12836" width="33.7109375" style="8" customWidth="1"/>
    <col min="12837" max="12838" width="9.140625" style="8"/>
    <col min="12839" max="12839" width="9.5703125" style="8" bestFit="1" customWidth="1"/>
    <col min="12840" max="13056" width="9.140625" style="8"/>
    <col min="13057" max="13057" width="2.7109375" style="8" customWidth="1"/>
    <col min="13058" max="13058" width="33.7109375" style="8" customWidth="1"/>
    <col min="13059" max="13060" width="10.42578125" style="8" bestFit="1" customWidth="1"/>
    <col min="13061" max="13061" width="10.28515625" style="8" bestFit="1" customWidth="1"/>
    <col min="13062" max="13062" width="9.42578125" style="8" bestFit="1" customWidth="1"/>
    <col min="13063" max="13063" width="10.28515625" style="8" bestFit="1" customWidth="1"/>
    <col min="13064" max="13064" width="9.7109375" style="8" bestFit="1" customWidth="1"/>
    <col min="13065" max="13065" width="10.28515625" style="8" bestFit="1" customWidth="1"/>
    <col min="13066" max="13066" width="9.42578125" style="8" bestFit="1" customWidth="1"/>
    <col min="13067" max="13067" width="10.28515625" style="8" bestFit="1" customWidth="1"/>
    <col min="13068" max="13068" width="9.7109375" style="8" bestFit="1" customWidth="1"/>
    <col min="13069" max="13089" width="10.42578125" style="8" bestFit="1" customWidth="1"/>
    <col min="13090" max="13090" width="2.5703125" style="8" customWidth="1"/>
    <col min="13091" max="13091" width="2.7109375" style="8" customWidth="1"/>
    <col min="13092" max="13092" width="33.7109375" style="8" customWidth="1"/>
    <col min="13093" max="13094" width="9.140625" style="8"/>
    <col min="13095" max="13095" width="9.5703125" style="8" bestFit="1" customWidth="1"/>
    <col min="13096" max="13312" width="9.140625" style="8"/>
    <col min="13313" max="13313" width="2.7109375" style="8" customWidth="1"/>
    <col min="13314" max="13314" width="33.7109375" style="8" customWidth="1"/>
    <col min="13315" max="13316" width="10.42578125" style="8" bestFit="1" customWidth="1"/>
    <col min="13317" max="13317" width="10.28515625" style="8" bestFit="1" customWidth="1"/>
    <col min="13318" max="13318" width="9.42578125" style="8" bestFit="1" customWidth="1"/>
    <col min="13319" max="13319" width="10.28515625" style="8" bestFit="1" customWidth="1"/>
    <col min="13320" max="13320" width="9.7109375" style="8" bestFit="1" customWidth="1"/>
    <col min="13321" max="13321" width="10.28515625" style="8" bestFit="1" customWidth="1"/>
    <col min="13322" max="13322" width="9.42578125" style="8" bestFit="1" customWidth="1"/>
    <col min="13323" max="13323" width="10.28515625" style="8" bestFit="1" customWidth="1"/>
    <col min="13324" max="13324" width="9.7109375" style="8" bestFit="1" customWidth="1"/>
    <col min="13325" max="13345" width="10.42578125" style="8" bestFit="1" customWidth="1"/>
    <col min="13346" max="13346" width="2.5703125" style="8" customWidth="1"/>
    <col min="13347" max="13347" width="2.7109375" style="8" customWidth="1"/>
    <col min="13348" max="13348" width="33.7109375" style="8" customWidth="1"/>
    <col min="13349" max="13350" width="9.140625" style="8"/>
    <col min="13351" max="13351" width="9.5703125" style="8" bestFit="1" customWidth="1"/>
    <col min="13352" max="13568" width="9.140625" style="8"/>
    <col min="13569" max="13569" width="2.7109375" style="8" customWidth="1"/>
    <col min="13570" max="13570" width="33.7109375" style="8" customWidth="1"/>
    <col min="13571" max="13572" width="10.42578125" style="8" bestFit="1" customWidth="1"/>
    <col min="13573" max="13573" width="10.28515625" style="8" bestFit="1" customWidth="1"/>
    <col min="13574" max="13574" width="9.42578125" style="8" bestFit="1" customWidth="1"/>
    <col min="13575" max="13575" width="10.28515625" style="8" bestFit="1" customWidth="1"/>
    <col min="13576" max="13576" width="9.7109375" style="8" bestFit="1" customWidth="1"/>
    <col min="13577" max="13577" width="10.28515625" style="8" bestFit="1" customWidth="1"/>
    <col min="13578" max="13578" width="9.42578125" style="8" bestFit="1" customWidth="1"/>
    <col min="13579" max="13579" width="10.28515625" style="8" bestFit="1" customWidth="1"/>
    <col min="13580" max="13580" width="9.7109375" style="8" bestFit="1" customWidth="1"/>
    <col min="13581" max="13601" width="10.42578125" style="8" bestFit="1" customWidth="1"/>
    <col min="13602" max="13602" width="2.5703125" style="8" customWidth="1"/>
    <col min="13603" max="13603" width="2.7109375" style="8" customWidth="1"/>
    <col min="13604" max="13604" width="33.7109375" style="8" customWidth="1"/>
    <col min="13605" max="13606" width="9.140625" style="8"/>
    <col min="13607" max="13607" width="9.5703125" style="8" bestFit="1" customWidth="1"/>
    <col min="13608" max="13824" width="9.140625" style="8"/>
    <col min="13825" max="13825" width="2.7109375" style="8" customWidth="1"/>
    <col min="13826" max="13826" width="33.7109375" style="8" customWidth="1"/>
    <col min="13827" max="13828" width="10.42578125" style="8" bestFit="1" customWidth="1"/>
    <col min="13829" max="13829" width="10.28515625" style="8" bestFit="1" customWidth="1"/>
    <col min="13830" max="13830" width="9.42578125" style="8" bestFit="1" customWidth="1"/>
    <col min="13831" max="13831" width="10.28515625" style="8" bestFit="1" customWidth="1"/>
    <col min="13832" max="13832" width="9.7109375" style="8" bestFit="1" customWidth="1"/>
    <col min="13833" max="13833" width="10.28515625" style="8" bestFit="1" customWidth="1"/>
    <col min="13834" max="13834" width="9.42578125" style="8" bestFit="1" customWidth="1"/>
    <col min="13835" max="13835" width="10.28515625" style="8" bestFit="1" customWidth="1"/>
    <col min="13836" max="13836" width="9.7109375" style="8" bestFit="1" customWidth="1"/>
    <col min="13837" max="13857" width="10.42578125" style="8" bestFit="1" customWidth="1"/>
    <col min="13858" max="13858" width="2.5703125" style="8" customWidth="1"/>
    <col min="13859" max="13859" width="2.7109375" style="8" customWidth="1"/>
    <col min="13860" max="13860" width="33.7109375" style="8" customWidth="1"/>
    <col min="13861" max="13862" width="9.140625" style="8"/>
    <col min="13863" max="13863" width="9.5703125" style="8" bestFit="1" customWidth="1"/>
    <col min="13864" max="14080" width="9.140625" style="8"/>
    <col min="14081" max="14081" width="2.7109375" style="8" customWidth="1"/>
    <col min="14082" max="14082" width="33.7109375" style="8" customWidth="1"/>
    <col min="14083" max="14084" width="10.42578125" style="8" bestFit="1" customWidth="1"/>
    <col min="14085" max="14085" width="10.28515625" style="8" bestFit="1" customWidth="1"/>
    <col min="14086" max="14086" width="9.42578125" style="8" bestFit="1" customWidth="1"/>
    <col min="14087" max="14087" width="10.28515625" style="8" bestFit="1" customWidth="1"/>
    <col min="14088" max="14088" width="9.7109375" style="8" bestFit="1" customWidth="1"/>
    <col min="14089" max="14089" width="10.28515625" style="8" bestFit="1" customWidth="1"/>
    <col min="14090" max="14090" width="9.42578125" style="8" bestFit="1" customWidth="1"/>
    <col min="14091" max="14091" width="10.28515625" style="8" bestFit="1" customWidth="1"/>
    <col min="14092" max="14092" width="9.7109375" style="8" bestFit="1" customWidth="1"/>
    <col min="14093" max="14113" width="10.42578125" style="8" bestFit="1" customWidth="1"/>
    <col min="14114" max="14114" width="2.5703125" style="8" customWidth="1"/>
    <col min="14115" max="14115" width="2.7109375" style="8" customWidth="1"/>
    <col min="14116" max="14116" width="33.7109375" style="8" customWidth="1"/>
    <col min="14117" max="14118" width="9.140625" style="8"/>
    <col min="14119" max="14119" width="9.5703125" style="8" bestFit="1" customWidth="1"/>
    <col min="14120" max="14336" width="9.140625" style="8"/>
    <col min="14337" max="14337" width="2.7109375" style="8" customWidth="1"/>
    <col min="14338" max="14338" width="33.7109375" style="8" customWidth="1"/>
    <col min="14339" max="14340" width="10.42578125" style="8" bestFit="1" customWidth="1"/>
    <col min="14341" max="14341" width="10.28515625" style="8" bestFit="1" customWidth="1"/>
    <col min="14342" max="14342" width="9.42578125" style="8" bestFit="1" customWidth="1"/>
    <col min="14343" max="14343" width="10.28515625" style="8" bestFit="1" customWidth="1"/>
    <col min="14344" max="14344" width="9.7109375" style="8" bestFit="1" customWidth="1"/>
    <col min="14345" max="14345" width="10.28515625" style="8" bestFit="1" customWidth="1"/>
    <col min="14346" max="14346" width="9.42578125" style="8" bestFit="1" customWidth="1"/>
    <col min="14347" max="14347" width="10.28515625" style="8" bestFit="1" customWidth="1"/>
    <col min="14348" max="14348" width="9.7109375" style="8" bestFit="1" customWidth="1"/>
    <col min="14349" max="14369" width="10.42578125" style="8" bestFit="1" customWidth="1"/>
    <col min="14370" max="14370" width="2.5703125" style="8" customWidth="1"/>
    <col min="14371" max="14371" width="2.7109375" style="8" customWidth="1"/>
    <col min="14372" max="14372" width="33.7109375" style="8" customWidth="1"/>
    <col min="14373" max="14374" width="9.140625" style="8"/>
    <col min="14375" max="14375" width="9.5703125" style="8" bestFit="1" customWidth="1"/>
    <col min="14376" max="14592" width="9.140625" style="8"/>
    <col min="14593" max="14593" width="2.7109375" style="8" customWidth="1"/>
    <col min="14594" max="14594" width="33.7109375" style="8" customWidth="1"/>
    <col min="14595" max="14596" width="10.42578125" style="8" bestFit="1" customWidth="1"/>
    <col min="14597" max="14597" width="10.28515625" style="8" bestFit="1" customWidth="1"/>
    <col min="14598" max="14598" width="9.42578125" style="8" bestFit="1" customWidth="1"/>
    <col min="14599" max="14599" width="10.28515625" style="8" bestFit="1" customWidth="1"/>
    <col min="14600" max="14600" width="9.7109375" style="8" bestFit="1" customWidth="1"/>
    <col min="14601" max="14601" width="10.28515625" style="8" bestFit="1" customWidth="1"/>
    <col min="14602" max="14602" width="9.42578125" style="8" bestFit="1" customWidth="1"/>
    <col min="14603" max="14603" width="10.28515625" style="8" bestFit="1" customWidth="1"/>
    <col min="14604" max="14604" width="9.7109375" style="8" bestFit="1" customWidth="1"/>
    <col min="14605" max="14625" width="10.42578125" style="8" bestFit="1" customWidth="1"/>
    <col min="14626" max="14626" width="2.5703125" style="8" customWidth="1"/>
    <col min="14627" max="14627" width="2.7109375" style="8" customWidth="1"/>
    <col min="14628" max="14628" width="33.7109375" style="8" customWidth="1"/>
    <col min="14629" max="14630" width="9.140625" style="8"/>
    <col min="14631" max="14631" width="9.5703125" style="8" bestFit="1" customWidth="1"/>
    <col min="14632" max="14848" width="9.140625" style="8"/>
    <col min="14849" max="14849" width="2.7109375" style="8" customWidth="1"/>
    <col min="14850" max="14850" width="33.7109375" style="8" customWidth="1"/>
    <col min="14851" max="14852" width="10.42578125" style="8" bestFit="1" customWidth="1"/>
    <col min="14853" max="14853" width="10.28515625" style="8" bestFit="1" customWidth="1"/>
    <col min="14854" max="14854" width="9.42578125" style="8" bestFit="1" customWidth="1"/>
    <col min="14855" max="14855" width="10.28515625" style="8" bestFit="1" customWidth="1"/>
    <col min="14856" max="14856" width="9.7109375" style="8" bestFit="1" customWidth="1"/>
    <col min="14857" max="14857" width="10.28515625" style="8" bestFit="1" customWidth="1"/>
    <col min="14858" max="14858" width="9.42578125" style="8" bestFit="1" customWidth="1"/>
    <col min="14859" max="14859" width="10.28515625" style="8" bestFit="1" customWidth="1"/>
    <col min="14860" max="14860" width="9.7109375" style="8" bestFit="1" customWidth="1"/>
    <col min="14861" max="14881" width="10.42578125" style="8" bestFit="1" customWidth="1"/>
    <col min="14882" max="14882" width="2.5703125" style="8" customWidth="1"/>
    <col min="14883" max="14883" width="2.7109375" style="8" customWidth="1"/>
    <col min="14884" max="14884" width="33.7109375" style="8" customWidth="1"/>
    <col min="14885" max="14886" width="9.140625" style="8"/>
    <col min="14887" max="14887" width="9.5703125" style="8" bestFit="1" customWidth="1"/>
    <col min="14888" max="15104" width="9.140625" style="8"/>
    <col min="15105" max="15105" width="2.7109375" style="8" customWidth="1"/>
    <col min="15106" max="15106" width="33.7109375" style="8" customWidth="1"/>
    <col min="15107" max="15108" width="10.42578125" style="8" bestFit="1" customWidth="1"/>
    <col min="15109" max="15109" width="10.28515625" style="8" bestFit="1" customWidth="1"/>
    <col min="15110" max="15110" width="9.42578125" style="8" bestFit="1" customWidth="1"/>
    <col min="15111" max="15111" width="10.28515625" style="8" bestFit="1" customWidth="1"/>
    <col min="15112" max="15112" width="9.7109375" style="8" bestFit="1" customWidth="1"/>
    <col min="15113" max="15113" width="10.28515625" style="8" bestFit="1" customWidth="1"/>
    <col min="15114" max="15114" width="9.42578125" style="8" bestFit="1" customWidth="1"/>
    <col min="15115" max="15115" width="10.28515625" style="8" bestFit="1" customWidth="1"/>
    <col min="15116" max="15116" width="9.7109375" style="8" bestFit="1" customWidth="1"/>
    <col min="15117" max="15137" width="10.42578125" style="8" bestFit="1" customWidth="1"/>
    <col min="15138" max="15138" width="2.5703125" style="8" customWidth="1"/>
    <col min="15139" max="15139" width="2.7109375" style="8" customWidth="1"/>
    <col min="15140" max="15140" width="33.7109375" style="8" customWidth="1"/>
    <col min="15141" max="15142" width="9.140625" style="8"/>
    <col min="15143" max="15143" width="9.5703125" style="8" bestFit="1" customWidth="1"/>
    <col min="15144" max="15360" width="9.140625" style="8"/>
    <col min="15361" max="15361" width="2.7109375" style="8" customWidth="1"/>
    <col min="15362" max="15362" width="33.7109375" style="8" customWidth="1"/>
    <col min="15363" max="15364" width="10.42578125" style="8" bestFit="1" customWidth="1"/>
    <col min="15365" max="15365" width="10.28515625" style="8" bestFit="1" customWidth="1"/>
    <col min="15366" max="15366" width="9.42578125" style="8" bestFit="1" customWidth="1"/>
    <col min="15367" max="15367" width="10.28515625" style="8" bestFit="1" customWidth="1"/>
    <col min="15368" max="15368" width="9.7109375" style="8" bestFit="1" customWidth="1"/>
    <col min="15369" max="15369" width="10.28515625" style="8" bestFit="1" customWidth="1"/>
    <col min="15370" max="15370" width="9.42578125" style="8" bestFit="1" customWidth="1"/>
    <col min="15371" max="15371" width="10.28515625" style="8" bestFit="1" customWidth="1"/>
    <col min="15372" max="15372" width="9.7109375" style="8" bestFit="1" customWidth="1"/>
    <col min="15373" max="15393" width="10.42578125" style="8" bestFit="1" customWidth="1"/>
    <col min="15394" max="15394" width="2.5703125" style="8" customWidth="1"/>
    <col min="15395" max="15395" width="2.7109375" style="8" customWidth="1"/>
    <col min="15396" max="15396" width="33.7109375" style="8" customWidth="1"/>
    <col min="15397" max="15398" width="9.140625" style="8"/>
    <col min="15399" max="15399" width="9.5703125" style="8" bestFit="1" customWidth="1"/>
    <col min="15400" max="15616" width="9.140625" style="8"/>
    <col min="15617" max="15617" width="2.7109375" style="8" customWidth="1"/>
    <col min="15618" max="15618" width="33.7109375" style="8" customWidth="1"/>
    <col min="15619" max="15620" width="10.42578125" style="8" bestFit="1" customWidth="1"/>
    <col min="15621" max="15621" width="10.28515625" style="8" bestFit="1" customWidth="1"/>
    <col min="15622" max="15622" width="9.42578125" style="8" bestFit="1" customWidth="1"/>
    <col min="15623" max="15623" width="10.28515625" style="8" bestFit="1" customWidth="1"/>
    <col min="15624" max="15624" width="9.7109375" style="8" bestFit="1" customWidth="1"/>
    <col min="15625" max="15625" width="10.28515625" style="8" bestFit="1" customWidth="1"/>
    <col min="15626" max="15626" width="9.42578125" style="8" bestFit="1" customWidth="1"/>
    <col min="15627" max="15627" width="10.28515625" style="8" bestFit="1" customWidth="1"/>
    <col min="15628" max="15628" width="9.7109375" style="8" bestFit="1" customWidth="1"/>
    <col min="15629" max="15649" width="10.42578125" style="8" bestFit="1" customWidth="1"/>
    <col min="15650" max="15650" width="2.5703125" style="8" customWidth="1"/>
    <col min="15651" max="15651" width="2.7109375" style="8" customWidth="1"/>
    <col min="15652" max="15652" width="33.7109375" style="8" customWidth="1"/>
    <col min="15653" max="15654" width="9.140625" style="8"/>
    <col min="15655" max="15655" width="9.5703125" style="8" bestFit="1" customWidth="1"/>
    <col min="15656" max="15872" width="9.140625" style="8"/>
    <col min="15873" max="15873" width="2.7109375" style="8" customWidth="1"/>
    <col min="15874" max="15874" width="33.7109375" style="8" customWidth="1"/>
    <col min="15875" max="15876" width="10.42578125" style="8" bestFit="1" customWidth="1"/>
    <col min="15877" max="15877" width="10.28515625" style="8" bestFit="1" customWidth="1"/>
    <col min="15878" max="15878" width="9.42578125" style="8" bestFit="1" customWidth="1"/>
    <col min="15879" max="15879" width="10.28515625" style="8" bestFit="1" customWidth="1"/>
    <col min="15880" max="15880" width="9.7109375" style="8" bestFit="1" customWidth="1"/>
    <col min="15881" max="15881" width="10.28515625" style="8" bestFit="1" customWidth="1"/>
    <col min="15882" max="15882" width="9.42578125" style="8" bestFit="1" customWidth="1"/>
    <col min="15883" max="15883" width="10.28515625" style="8" bestFit="1" customWidth="1"/>
    <col min="15884" max="15884" width="9.7109375" style="8" bestFit="1" customWidth="1"/>
    <col min="15885" max="15905" width="10.42578125" style="8" bestFit="1" customWidth="1"/>
    <col min="15906" max="15906" width="2.5703125" style="8" customWidth="1"/>
    <col min="15907" max="15907" width="2.7109375" style="8" customWidth="1"/>
    <col min="15908" max="15908" width="33.7109375" style="8" customWidth="1"/>
    <col min="15909" max="15910" width="9.140625" style="8"/>
    <col min="15911" max="15911" width="9.5703125" style="8" bestFit="1" customWidth="1"/>
    <col min="15912" max="16128" width="9.140625" style="8"/>
    <col min="16129" max="16129" width="2.7109375" style="8" customWidth="1"/>
    <col min="16130" max="16130" width="33.7109375" style="8" customWidth="1"/>
    <col min="16131" max="16132" width="10.42578125" style="8" bestFit="1" customWidth="1"/>
    <col min="16133" max="16133" width="10.28515625" style="8" bestFit="1" customWidth="1"/>
    <col min="16134" max="16134" width="9.42578125" style="8" bestFit="1" customWidth="1"/>
    <col min="16135" max="16135" width="10.28515625" style="8" bestFit="1" customWidth="1"/>
    <col min="16136" max="16136" width="9.7109375" style="8" bestFit="1" customWidth="1"/>
    <col min="16137" max="16137" width="10.28515625" style="8" bestFit="1" customWidth="1"/>
    <col min="16138" max="16138" width="9.42578125" style="8" bestFit="1" customWidth="1"/>
    <col min="16139" max="16139" width="10.28515625" style="8" bestFit="1" customWidth="1"/>
    <col min="16140" max="16140" width="9.7109375" style="8" bestFit="1" customWidth="1"/>
    <col min="16141" max="16161" width="10.42578125" style="8" bestFit="1" customWidth="1"/>
    <col min="16162" max="16162" width="2.5703125" style="8" customWidth="1"/>
    <col min="16163" max="16163" width="2.7109375" style="8" customWidth="1"/>
    <col min="16164" max="16164" width="33.7109375" style="8" customWidth="1"/>
    <col min="16165" max="16166" width="9.140625" style="8"/>
    <col min="16167" max="16167" width="9.5703125" style="8" bestFit="1" customWidth="1"/>
    <col min="16168" max="16384" width="9.140625" style="8"/>
  </cols>
  <sheetData>
    <row r="1" spans="1:55" ht="20.100000000000001" customHeight="1">
      <c r="A1" s="5" t="s">
        <v>75</v>
      </c>
      <c r="B1" s="6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</row>
    <row r="2" spans="1:55" ht="20.100000000000001" customHeight="1">
      <c r="A2" s="5" t="s">
        <v>76</v>
      </c>
      <c r="B2" s="6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</row>
    <row r="3" spans="1:55" ht="12.95" customHeight="1">
      <c r="B3" s="9"/>
    </row>
    <row r="4" spans="1:55" ht="12.95" customHeight="1">
      <c r="A4" s="10" t="s">
        <v>77</v>
      </c>
    </row>
    <row r="5" spans="1:55" ht="12.95" customHeight="1">
      <c r="A5" s="11" t="s">
        <v>78</v>
      </c>
      <c r="B5" s="12"/>
    </row>
    <row r="6" spans="1:55" ht="12.95" customHeight="1">
      <c r="B6" s="9"/>
    </row>
    <row r="7" spans="1:55" ht="12.95" customHeight="1">
      <c r="A7" s="8" t="s">
        <v>79</v>
      </c>
    </row>
    <row r="8" spans="1:55" ht="12.95" customHeight="1">
      <c r="B8" s="9"/>
    </row>
    <row r="9" spans="1:55" ht="12.95" customHeight="1">
      <c r="A9" s="13"/>
      <c r="B9" s="13" t="s">
        <v>80</v>
      </c>
      <c r="C9" s="14">
        <v>1980</v>
      </c>
      <c r="D9" s="14">
        <v>1981</v>
      </c>
      <c r="E9" s="14">
        <v>1982</v>
      </c>
      <c r="F9" s="14">
        <v>1983</v>
      </c>
      <c r="G9" s="14">
        <v>1984</v>
      </c>
      <c r="H9" s="14">
        <v>1985</v>
      </c>
      <c r="I9" s="14">
        <v>1986</v>
      </c>
      <c r="J9" s="14">
        <v>1987</v>
      </c>
      <c r="K9" s="14">
        <v>1988</v>
      </c>
      <c r="L9" s="14">
        <v>1989</v>
      </c>
      <c r="M9" s="14">
        <v>1990</v>
      </c>
      <c r="N9" s="14">
        <v>1991</v>
      </c>
      <c r="O9" s="14">
        <v>1992</v>
      </c>
      <c r="P9" s="14">
        <v>1993</v>
      </c>
      <c r="Q9" s="14">
        <v>1994</v>
      </c>
      <c r="R9" s="14">
        <v>1995</v>
      </c>
      <c r="S9" s="14">
        <v>1996</v>
      </c>
      <c r="T9" s="14">
        <v>1997</v>
      </c>
      <c r="U9" s="14">
        <v>1998</v>
      </c>
      <c r="V9" s="14">
        <v>1999</v>
      </c>
      <c r="W9" s="14">
        <v>2000</v>
      </c>
      <c r="X9" s="14">
        <v>2001</v>
      </c>
      <c r="Y9" s="14">
        <v>2002</v>
      </c>
      <c r="Z9" s="14">
        <v>2003</v>
      </c>
      <c r="AA9" s="14">
        <v>2004</v>
      </c>
      <c r="AB9" s="14">
        <v>2005</v>
      </c>
      <c r="AC9" s="14">
        <v>2006</v>
      </c>
      <c r="AD9" s="14">
        <v>2007</v>
      </c>
      <c r="AE9" s="14">
        <v>2008</v>
      </c>
      <c r="AF9" s="14">
        <v>2009</v>
      </c>
      <c r="AG9" s="14">
        <v>2010</v>
      </c>
      <c r="AH9" s="14" t="s">
        <v>81</v>
      </c>
      <c r="AI9" s="13"/>
      <c r="AJ9" s="15" t="s">
        <v>80</v>
      </c>
    </row>
    <row r="10" spans="1:55" ht="12.95" customHeight="1"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1"/>
      <c r="AW10"/>
      <c r="BA10" s="10"/>
    </row>
    <row r="11" spans="1:55" s="10" customFormat="1" ht="12.95" customHeight="1">
      <c r="A11" s="16" t="s">
        <v>82</v>
      </c>
      <c r="B11" s="16" t="s">
        <v>83</v>
      </c>
      <c r="C11" s="17">
        <v>-29841.7032</v>
      </c>
      <c r="D11" s="17">
        <v>-43074.762600000002</v>
      </c>
      <c r="E11" s="17">
        <v>-41453.067300000002</v>
      </c>
      <c r="F11" s="17">
        <v>-8116.8343000000004</v>
      </c>
      <c r="G11" s="17">
        <v>-1500.1557</v>
      </c>
      <c r="H11" s="17">
        <v>-2941.837</v>
      </c>
      <c r="I11" s="17">
        <v>-17251.926100000001</v>
      </c>
      <c r="J11" s="17">
        <v>-9560.7026999999998</v>
      </c>
      <c r="K11" s="17">
        <v>-10050.4002</v>
      </c>
      <c r="L11" s="17">
        <v>-8368.2847999999994</v>
      </c>
      <c r="M11" s="17">
        <v>-3806.4982</v>
      </c>
      <c r="N11" s="17">
        <v>-19298.280299999999</v>
      </c>
      <c r="O11" s="17">
        <v>-34032.070299999999</v>
      </c>
      <c r="P11" s="17">
        <v>-46676.256699999998</v>
      </c>
      <c r="Q11" s="17">
        <v>-52446.181499999999</v>
      </c>
      <c r="R11" s="17">
        <v>-38735.313199999997</v>
      </c>
      <c r="S11" s="17">
        <v>-39622.625899999999</v>
      </c>
      <c r="T11" s="17">
        <v>-66711.153900000005</v>
      </c>
      <c r="U11" s="17">
        <v>-90750.734200000006</v>
      </c>
      <c r="V11" s="17">
        <v>-56497.100299999998</v>
      </c>
      <c r="W11" s="17">
        <v>-49275.892099999997</v>
      </c>
      <c r="X11" s="17">
        <v>-54556.673300000002</v>
      </c>
      <c r="Y11" s="17">
        <v>-16718.6332</v>
      </c>
      <c r="Z11" s="17">
        <v>9351.6838000000007</v>
      </c>
      <c r="AA11" s="17">
        <v>22376.535899999999</v>
      </c>
      <c r="AB11" s="17">
        <v>36636.517599999999</v>
      </c>
      <c r="AC11" s="17">
        <v>50079.711199999998</v>
      </c>
      <c r="AD11" s="17">
        <v>14921.677</v>
      </c>
      <c r="AE11" s="17">
        <v>-29277.1001</v>
      </c>
      <c r="AF11" s="17">
        <v>-19330.7592</v>
      </c>
      <c r="AG11" s="17">
        <v>-56411.0026</v>
      </c>
      <c r="AH11" s="18"/>
      <c r="AI11" s="16" t="s">
        <v>82</v>
      </c>
      <c r="AJ11" s="19" t="s">
        <v>84</v>
      </c>
      <c r="AW11"/>
      <c r="BB11" s="8"/>
      <c r="BC11" s="8"/>
    </row>
    <row r="12" spans="1:55" ht="12.95" customHeight="1">
      <c r="A12" s="20" t="s">
        <v>85</v>
      </c>
      <c r="B12" s="20" t="s">
        <v>86</v>
      </c>
      <c r="C12" s="17">
        <v>102002.5462</v>
      </c>
      <c r="D12" s="17">
        <v>108681.836</v>
      </c>
      <c r="E12" s="17">
        <v>97735.181400000001</v>
      </c>
      <c r="F12" s="17">
        <v>98338.852899999998</v>
      </c>
      <c r="G12" s="17">
        <v>109854.48609999999</v>
      </c>
      <c r="H12" s="17">
        <v>102552.8891</v>
      </c>
      <c r="I12" s="17">
        <v>87207.570800000001</v>
      </c>
      <c r="J12" s="17">
        <v>99728.486900000004</v>
      </c>
      <c r="K12" s="17">
        <v>115523.4939</v>
      </c>
      <c r="L12" s="17">
        <v>128167.7</v>
      </c>
      <c r="M12" s="17">
        <v>147433.98620000001</v>
      </c>
      <c r="N12" s="17">
        <v>145540.81899999999</v>
      </c>
      <c r="O12" s="17">
        <v>154811.6342</v>
      </c>
      <c r="P12" s="17">
        <v>167425.38870000001</v>
      </c>
      <c r="Q12" s="17">
        <v>195134.21710000001</v>
      </c>
      <c r="R12" s="17">
        <v>237477.76800000001</v>
      </c>
      <c r="S12" s="17">
        <v>265564.1961</v>
      </c>
      <c r="T12" s="17">
        <v>295092.71750000003</v>
      </c>
      <c r="U12" s="17">
        <v>291759.8064</v>
      </c>
      <c r="V12" s="17">
        <v>308278.98269999999</v>
      </c>
      <c r="W12" s="17">
        <v>370983.00640000001</v>
      </c>
      <c r="X12" s="17">
        <v>356174.05900000001</v>
      </c>
      <c r="Y12" s="17">
        <v>359414.1361</v>
      </c>
      <c r="Z12" s="17">
        <v>392413.55690000003</v>
      </c>
      <c r="AA12" s="17">
        <v>483748.38540000003</v>
      </c>
      <c r="AB12" s="17">
        <v>583328.48490000004</v>
      </c>
      <c r="AC12" s="17">
        <v>697894.93530000001</v>
      </c>
      <c r="AD12" s="17">
        <v>783874.848</v>
      </c>
      <c r="AE12" s="17">
        <v>906377.21920000005</v>
      </c>
      <c r="AF12" s="17">
        <v>701823.25</v>
      </c>
      <c r="AG12" s="17">
        <v>889307.179</v>
      </c>
      <c r="AH12" s="17"/>
      <c r="AI12" s="20" t="s">
        <v>85</v>
      </c>
      <c r="AJ12" s="21" t="s">
        <v>87</v>
      </c>
      <c r="AW12"/>
      <c r="BA12" s="10"/>
    </row>
    <row r="13" spans="1:55" ht="12.95" customHeight="1">
      <c r="A13" s="20" t="s">
        <v>85</v>
      </c>
      <c r="B13" s="20" t="s">
        <v>88</v>
      </c>
      <c r="C13" s="17">
        <v>-102853.8797</v>
      </c>
      <c r="D13" s="17">
        <v>-110204.2885</v>
      </c>
      <c r="E13" s="17">
        <v>-89476.676800000001</v>
      </c>
      <c r="F13" s="17">
        <v>-67633.124299999996</v>
      </c>
      <c r="G13" s="17">
        <v>-70524.971399999995</v>
      </c>
      <c r="H13" s="17">
        <v>-68972.269100000005</v>
      </c>
      <c r="I13" s="17">
        <v>-69661.646200000003</v>
      </c>
      <c r="J13" s="17">
        <v>-78541.232000000004</v>
      </c>
      <c r="K13" s="17">
        <v>-90908.220600000001</v>
      </c>
      <c r="L13" s="17">
        <v>-99201.392099999997</v>
      </c>
      <c r="M13" s="17">
        <v>-118813.5868</v>
      </c>
      <c r="N13" s="17">
        <v>-134497.8694</v>
      </c>
      <c r="O13" s="17">
        <v>-160486.89110000001</v>
      </c>
      <c r="P13" s="17">
        <v>-178703.85829999999</v>
      </c>
      <c r="Q13" s="17">
        <v>-210988.351</v>
      </c>
      <c r="R13" s="17">
        <v>-238313.00320000001</v>
      </c>
      <c r="S13" s="17">
        <v>-265096.32900000003</v>
      </c>
      <c r="T13" s="17">
        <v>-314830.7819</v>
      </c>
      <c r="U13" s="17">
        <v>-334458.78490000003</v>
      </c>
      <c r="V13" s="17">
        <v>-322088.09960000002</v>
      </c>
      <c r="W13" s="17">
        <v>-374643.91029999999</v>
      </c>
      <c r="X13" s="17">
        <v>-366431.65379999997</v>
      </c>
      <c r="Y13" s="17">
        <v>-341745.09250000003</v>
      </c>
      <c r="Z13" s="17">
        <v>-353606.67349999998</v>
      </c>
      <c r="AA13" s="17">
        <v>-429851.2121</v>
      </c>
      <c r="AB13" s="17">
        <v>-509735.15399999998</v>
      </c>
      <c r="AC13" s="17">
        <v>-607300.28130000003</v>
      </c>
      <c r="AD13" s="17">
        <v>-722156.23470000003</v>
      </c>
      <c r="AE13" s="17">
        <v>-864304.65009999997</v>
      </c>
      <c r="AF13" s="17">
        <v>-650209.17929999996</v>
      </c>
      <c r="AG13" s="17">
        <v>-843502.32279999997</v>
      </c>
      <c r="AH13" s="17"/>
      <c r="AI13" s="20" t="s">
        <v>85</v>
      </c>
      <c r="AJ13" s="21" t="s">
        <v>89</v>
      </c>
      <c r="AW13"/>
      <c r="BA13" s="10"/>
    </row>
    <row r="14" spans="1:55" ht="12.95" customHeight="1">
      <c r="A14" s="20" t="s">
        <v>85</v>
      </c>
      <c r="B14" s="20" t="s">
        <v>90</v>
      </c>
      <c r="C14" s="17">
        <v>-851.33349999999996</v>
      </c>
      <c r="D14" s="17">
        <v>-1522.4525000000001</v>
      </c>
      <c r="E14" s="17">
        <v>8258.5046000000002</v>
      </c>
      <c r="F14" s="17">
        <v>30705.728599999999</v>
      </c>
      <c r="G14" s="17">
        <v>39329.5147</v>
      </c>
      <c r="H14" s="17">
        <v>33580.620000000003</v>
      </c>
      <c r="I14" s="17">
        <v>17545.924599999998</v>
      </c>
      <c r="J14" s="17">
        <v>21187.2549</v>
      </c>
      <c r="K14" s="17">
        <v>24615.273300000001</v>
      </c>
      <c r="L14" s="17">
        <v>28966.307799999999</v>
      </c>
      <c r="M14" s="17">
        <v>28620.399399999998</v>
      </c>
      <c r="N14" s="17">
        <v>11042.949500000001</v>
      </c>
      <c r="O14" s="17">
        <v>-5675.2569999999996</v>
      </c>
      <c r="P14" s="17">
        <v>-11278.4696</v>
      </c>
      <c r="Q14" s="17">
        <v>-15854.134</v>
      </c>
      <c r="R14" s="17">
        <v>-835.23509999999999</v>
      </c>
      <c r="S14" s="17">
        <v>467.86720000000003</v>
      </c>
      <c r="T14" s="17">
        <v>-19738.064399999999</v>
      </c>
      <c r="U14" s="17">
        <v>-42698.978499999997</v>
      </c>
      <c r="V14" s="17">
        <v>-13809.117</v>
      </c>
      <c r="W14" s="17">
        <v>-3660.9038</v>
      </c>
      <c r="X14" s="17">
        <v>-10257.5946</v>
      </c>
      <c r="Y14" s="17">
        <v>17668.943800000001</v>
      </c>
      <c r="Z14" s="17">
        <v>38806.883099999999</v>
      </c>
      <c r="AA14" s="17">
        <v>53897.193299999999</v>
      </c>
      <c r="AB14" s="17">
        <v>73593.003899999996</v>
      </c>
      <c r="AC14" s="17">
        <v>90594.550900000002</v>
      </c>
      <c r="AD14" s="17">
        <v>61718.683499999999</v>
      </c>
      <c r="AE14" s="17">
        <v>42072.948900000003</v>
      </c>
      <c r="AF14" s="17">
        <v>51614.080800000003</v>
      </c>
      <c r="AG14" s="17">
        <v>45805.366399999999</v>
      </c>
      <c r="AH14" s="17"/>
      <c r="AI14" s="20" t="s">
        <v>85</v>
      </c>
      <c r="AJ14" s="21" t="s">
        <v>91</v>
      </c>
      <c r="AR14" s="24"/>
      <c r="AS14" s="24"/>
      <c r="AT14" s="25"/>
      <c r="AW14"/>
      <c r="BA14" s="10"/>
    </row>
    <row r="15" spans="1:55" ht="12.95" customHeight="1">
      <c r="A15" s="20" t="s">
        <v>85</v>
      </c>
      <c r="B15" s="20" t="s">
        <v>92</v>
      </c>
      <c r="C15" s="17">
        <v>17438.255700000002</v>
      </c>
      <c r="D15" s="17">
        <v>18079.4709</v>
      </c>
      <c r="E15" s="17">
        <v>16903.552</v>
      </c>
      <c r="F15" s="17">
        <v>16126.9923</v>
      </c>
      <c r="G15" s="17">
        <v>17084.7533</v>
      </c>
      <c r="H15" s="17">
        <v>18104.941200000001</v>
      </c>
      <c r="I15" s="17">
        <v>18759.3439</v>
      </c>
      <c r="J15" s="17">
        <v>20724.7952</v>
      </c>
      <c r="K15" s="17">
        <v>22586.771799999999</v>
      </c>
      <c r="L15" s="17">
        <v>26058.207699999999</v>
      </c>
      <c r="M15" s="17">
        <v>29872.127499999999</v>
      </c>
      <c r="N15" s="17">
        <v>31090.8236</v>
      </c>
      <c r="O15" s="17">
        <v>34748.811399999999</v>
      </c>
      <c r="P15" s="17">
        <v>36838.875699999997</v>
      </c>
      <c r="Q15" s="17">
        <v>39854.630299999997</v>
      </c>
      <c r="R15" s="17">
        <v>42355.149400000002</v>
      </c>
      <c r="S15" s="17">
        <v>45912.979399999997</v>
      </c>
      <c r="T15" s="17">
        <v>49961.427900000002</v>
      </c>
      <c r="U15" s="17">
        <v>53147.519800000002</v>
      </c>
      <c r="V15" s="17">
        <v>53653.002699999997</v>
      </c>
      <c r="W15" s="17">
        <v>59542.172899999998</v>
      </c>
      <c r="X15" s="17">
        <v>57095.6005</v>
      </c>
      <c r="Y15" s="17">
        <v>56001.281199999998</v>
      </c>
      <c r="Z15" s="17">
        <v>60885.558700000001</v>
      </c>
      <c r="AA15" s="17">
        <v>69729.966199999995</v>
      </c>
      <c r="AB15" s="17">
        <v>84110.460800000001</v>
      </c>
      <c r="AC15" s="17">
        <v>93907.318400000004</v>
      </c>
      <c r="AD15" s="17">
        <v>109235.7837</v>
      </c>
      <c r="AE15" s="17">
        <v>115823.6354</v>
      </c>
      <c r="AF15" s="17">
        <v>105027.8054</v>
      </c>
      <c r="AG15" s="17">
        <v>117096.4678</v>
      </c>
      <c r="AH15" s="17"/>
      <c r="AI15" s="20" t="s">
        <v>85</v>
      </c>
      <c r="AJ15" s="21" t="s">
        <v>93</v>
      </c>
      <c r="AR15" s="24"/>
      <c r="AS15" s="24"/>
      <c r="AT15" s="25"/>
      <c r="AW15"/>
      <c r="BA15" s="10"/>
    </row>
    <row r="16" spans="1:55" ht="12.95" customHeight="1">
      <c r="A16" s="20" t="s">
        <v>85</v>
      </c>
      <c r="B16" s="20" t="s">
        <v>94</v>
      </c>
      <c r="C16" s="17">
        <v>4399.6671999999999</v>
      </c>
      <c r="D16" s="17">
        <v>4897.4336999999996</v>
      </c>
      <c r="E16" s="17">
        <v>4666.9736000000003</v>
      </c>
      <c r="F16" s="17">
        <v>4879.7992999999997</v>
      </c>
      <c r="G16" s="17">
        <v>4924.9435999999996</v>
      </c>
      <c r="H16" s="17">
        <v>5358.0012999999999</v>
      </c>
      <c r="I16" s="17">
        <v>5030.8941000000004</v>
      </c>
      <c r="J16" s="17">
        <v>5459.1014999999998</v>
      </c>
      <c r="K16" s="17">
        <v>5906.2704999999996</v>
      </c>
      <c r="L16" s="17">
        <v>6163.7790000000005</v>
      </c>
      <c r="M16" s="17">
        <v>6947.5708999999997</v>
      </c>
      <c r="N16" s="17">
        <v>7340.4422999999997</v>
      </c>
      <c r="O16" s="17">
        <v>8425.1558999999997</v>
      </c>
      <c r="P16" s="17">
        <v>8102.2034999999996</v>
      </c>
      <c r="Q16" s="17">
        <v>8365.0884000000005</v>
      </c>
      <c r="R16" s="17">
        <v>8973.6082999999999</v>
      </c>
      <c r="S16" s="17">
        <v>9332.9526999999998</v>
      </c>
      <c r="T16" s="17">
        <v>10049.5075</v>
      </c>
      <c r="U16" s="17">
        <v>9891.4315999999999</v>
      </c>
      <c r="V16" s="17">
        <v>9710.8431999999993</v>
      </c>
      <c r="W16" s="17">
        <v>10554.9236</v>
      </c>
      <c r="X16" s="17">
        <v>10289.564399999999</v>
      </c>
      <c r="Y16" s="17">
        <v>9985.6326000000008</v>
      </c>
      <c r="Z16" s="17">
        <v>11458.267</v>
      </c>
      <c r="AA16" s="17">
        <v>13900.4413</v>
      </c>
      <c r="AB16" s="17">
        <v>16426.8753</v>
      </c>
      <c r="AC16" s="17">
        <v>18113.103200000001</v>
      </c>
      <c r="AD16" s="17">
        <v>21279.3802</v>
      </c>
      <c r="AE16" s="17">
        <v>25667.216</v>
      </c>
      <c r="AF16" s="17">
        <v>20857.815200000001</v>
      </c>
      <c r="AG16" s="17">
        <v>22540.443899999998</v>
      </c>
      <c r="AH16" s="17"/>
      <c r="AI16" s="20" t="s">
        <v>85</v>
      </c>
      <c r="AJ16" s="21" t="s">
        <v>95</v>
      </c>
      <c r="AR16" s="24"/>
      <c r="AS16" s="24"/>
      <c r="AT16" s="25"/>
      <c r="AW16"/>
      <c r="BA16" s="10"/>
    </row>
    <row r="17" spans="1:56" ht="12.95" customHeight="1">
      <c r="A17" s="20" t="s">
        <v>85</v>
      </c>
      <c r="B17" s="20" t="s">
        <v>96</v>
      </c>
      <c r="C17" s="17">
        <v>7168.6634999999997</v>
      </c>
      <c r="D17" s="17">
        <v>7515.7587000000003</v>
      </c>
      <c r="E17" s="17">
        <v>6918.2889999999998</v>
      </c>
      <c r="F17" s="17">
        <v>6637.7933000000003</v>
      </c>
      <c r="G17" s="17">
        <v>7714.2489999999998</v>
      </c>
      <c r="H17" s="17">
        <v>7866.4278000000004</v>
      </c>
      <c r="I17" s="17">
        <v>8732.5113999999994</v>
      </c>
      <c r="J17" s="17">
        <v>9478.7196999999996</v>
      </c>
      <c r="K17" s="17">
        <v>10302.9962</v>
      </c>
      <c r="L17" s="17">
        <v>12935.1877</v>
      </c>
      <c r="M17" s="17">
        <v>14518.707200000001</v>
      </c>
      <c r="N17" s="17">
        <v>14798.349099999999</v>
      </c>
      <c r="O17" s="17">
        <v>16327.6132</v>
      </c>
      <c r="P17" s="17">
        <v>17912.8541</v>
      </c>
      <c r="Q17" s="17">
        <v>19159.122599999999</v>
      </c>
      <c r="R17" s="17">
        <v>19775.495200000001</v>
      </c>
      <c r="S17" s="17">
        <v>21852.249500000002</v>
      </c>
      <c r="T17" s="17">
        <v>23414.385999999999</v>
      </c>
      <c r="U17" s="17">
        <v>24742.045099999999</v>
      </c>
      <c r="V17" s="17">
        <v>25067.322</v>
      </c>
      <c r="W17" s="17">
        <v>27352.522300000001</v>
      </c>
      <c r="X17" s="17">
        <v>26937.229299999999</v>
      </c>
      <c r="Y17" s="17">
        <v>26128.9912</v>
      </c>
      <c r="Z17" s="17">
        <v>28617.4791</v>
      </c>
      <c r="AA17" s="17">
        <v>32621.032899999998</v>
      </c>
      <c r="AB17" s="17">
        <v>36863.388800000001</v>
      </c>
      <c r="AC17" s="17">
        <v>40247.543100000003</v>
      </c>
      <c r="AD17" s="17">
        <v>46646.595800000003</v>
      </c>
      <c r="AE17" s="17">
        <v>50019.981399999997</v>
      </c>
      <c r="AF17" s="17">
        <v>46142.15</v>
      </c>
      <c r="AG17" s="17">
        <v>46976.039799999999</v>
      </c>
      <c r="AH17" s="17"/>
      <c r="AI17" s="20" t="s">
        <v>85</v>
      </c>
      <c r="AJ17" s="21" t="s">
        <v>97</v>
      </c>
      <c r="AR17" s="24"/>
      <c r="AS17" s="24"/>
      <c r="AT17" s="25"/>
      <c r="AW17"/>
      <c r="BA17" s="10"/>
    </row>
    <row r="18" spans="1:56" ht="12.95" customHeight="1">
      <c r="A18" s="20" t="s">
        <v>85</v>
      </c>
      <c r="B18" s="20" t="s">
        <v>98</v>
      </c>
      <c r="C18" s="17">
        <v>5869.9247999999998</v>
      </c>
      <c r="D18" s="17">
        <v>5666.2782999999999</v>
      </c>
      <c r="E18" s="17">
        <v>5318.2893000000004</v>
      </c>
      <c r="F18" s="17">
        <v>4609.3996999999999</v>
      </c>
      <c r="G18" s="17">
        <v>4445.5605999999998</v>
      </c>
      <c r="H18" s="17">
        <v>4880.5120999999999</v>
      </c>
      <c r="I18" s="17">
        <v>4995.9378999999999</v>
      </c>
      <c r="J18" s="17">
        <v>5786.9736999999996</v>
      </c>
      <c r="K18" s="17">
        <v>6377.5047999999997</v>
      </c>
      <c r="L18" s="17">
        <v>6959.2407000000003</v>
      </c>
      <c r="M18" s="17">
        <v>7880.4490999999998</v>
      </c>
      <c r="N18" s="17">
        <v>8368.6319000000003</v>
      </c>
      <c r="O18" s="17">
        <v>9253.4418999999998</v>
      </c>
      <c r="P18" s="17">
        <v>9991.8176999999996</v>
      </c>
      <c r="Q18" s="17">
        <v>11170.418900000001</v>
      </c>
      <c r="R18" s="17">
        <v>12077.845600000001</v>
      </c>
      <c r="S18" s="17">
        <v>12798.9768</v>
      </c>
      <c r="T18" s="17">
        <v>14346.534</v>
      </c>
      <c r="U18" s="17">
        <v>15921.9427</v>
      </c>
      <c r="V18" s="17">
        <v>16020.1371</v>
      </c>
      <c r="W18" s="17">
        <v>18520.626700000001</v>
      </c>
      <c r="X18" s="17">
        <v>17297.797200000001</v>
      </c>
      <c r="Y18" s="17">
        <v>17436.314600000002</v>
      </c>
      <c r="Z18" s="17">
        <v>17830.915700000001</v>
      </c>
      <c r="AA18" s="17">
        <v>19759.037700000001</v>
      </c>
      <c r="AB18" s="17">
        <v>24270.1675</v>
      </c>
      <c r="AC18" s="17">
        <v>28879.7772</v>
      </c>
      <c r="AD18" s="17">
        <v>33117.706700000002</v>
      </c>
      <c r="AE18" s="17">
        <v>40135.167099999999</v>
      </c>
      <c r="AF18" s="17">
        <v>38940.983699999997</v>
      </c>
      <c r="AG18" s="17">
        <v>40364.054199999999</v>
      </c>
      <c r="AH18" s="17"/>
      <c r="AI18" s="20" t="s">
        <v>85</v>
      </c>
      <c r="AJ18" s="21" t="s">
        <v>99</v>
      </c>
      <c r="AR18" s="24"/>
      <c r="AS18" s="24"/>
      <c r="AT18" s="25"/>
      <c r="AW18"/>
      <c r="BA18" s="10"/>
    </row>
    <row r="19" spans="1:56" ht="12.95" customHeight="1">
      <c r="A19" s="20" t="s">
        <v>85</v>
      </c>
      <c r="B19" s="20" t="s">
        <v>100</v>
      </c>
      <c r="C19" s="17">
        <v>-28884.678400000001</v>
      </c>
      <c r="D19" s="17">
        <v>-32412.187099999999</v>
      </c>
      <c r="E19" s="17">
        <v>-29468.898399999998</v>
      </c>
      <c r="F19" s="17">
        <v>-22545.837500000001</v>
      </c>
      <c r="G19" s="17">
        <v>-22784.0461</v>
      </c>
      <c r="H19" s="17">
        <v>-22535.9912</v>
      </c>
      <c r="I19" s="17">
        <v>-24223.5586</v>
      </c>
      <c r="J19" s="17">
        <v>-24783.9067</v>
      </c>
      <c r="K19" s="17">
        <v>-27776.301100000001</v>
      </c>
      <c r="L19" s="17">
        <v>-29996.096000000001</v>
      </c>
      <c r="M19" s="17">
        <v>-36181.726699999999</v>
      </c>
      <c r="N19" s="17">
        <v>-38728.284200000002</v>
      </c>
      <c r="O19" s="17">
        <v>-43939.916499999999</v>
      </c>
      <c r="P19" s="17">
        <v>-48624.777900000001</v>
      </c>
      <c r="Q19" s="17">
        <v>-53019.139600000002</v>
      </c>
      <c r="R19" s="17">
        <v>-54654.842499999999</v>
      </c>
      <c r="S19" s="17">
        <v>-58551.694499999998</v>
      </c>
      <c r="T19" s="17">
        <v>-66322.866200000004</v>
      </c>
      <c r="U19" s="17">
        <v>-68631.417300000001</v>
      </c>
      <c r="V19" s="17">
        <v>-65575.339399999997</v>
      </c>
      <c r="W19" s="17">
        <v>-72959.027300000002</v>
      </c>
      <c r="X19" s="17">
        <v>-73041.329500000007</v>
      </c>
      <c r="Y19" s="17">
        <v>-67066.915999999997</v>
      </c>
      <c r="Z19" s="17">
        <v>-69935.167600000001</v>
      </c>
      <c r="AA19" s="17">
        <v>-78778.045199999993</v>
      </c>
      <c r="AB19" s="17">
        <v>-92929.030899999998</v>
      </c>
      <c r="AC19" s="17">
        <v>-103990.1295</v>
      </c>
      <c r="AD19" s="17">
        <v>-123893.2132</v>
      </c>
      <c r="AE19" s="17">
        <v>-145705.82509999999</v>
      </c>
      <c r="AF19" s="17">
        <v>-135642.06539999999</v>
      </c>
      <c r="AG19" s="17">
        <v>-163252.1991</v>
      </c>
      <c r="AH19" s="17"/>
      <c r="AI19" s="20" t="s">
        <v>85</v>
      </c>
      <c r="AJ19" s="21" t="s">
        <v>101</v>
      </c>
      <c r="AR19" s="24"/>
      <c r="AS19" s="24"/>
      <c r="AT19" s="25"/>
      <c r="AW19"/>
      <c r="BA19" s="10"/>
    </row>
    <row r="20" spans="1:56" ht="12.95" customHeight="1">
      <c r="A20" s="20" t="s">
        <v>85</v>
      </c>
      <c r="B20" s="20" t="s">
        <v>94</v>
      </c>
      <c r="C20" s="17">
        <v>-11339.764999999999</v>
      </c>
      <c r="D20" s="17">
        <v>-12126.632</v>
      </c>
      <c r="E20" s="17">
        <v>-10161.367899999999</v>
      </c>
      <c r="F20" s="17">
        <v>-8295.7243999999992</v>
      </c>
      <c r="G20" s="17">
        <v>-8830.4819000000007</v>
      </c>
      <c r="H20" s="17">
        <v>-8222.7163999999993</v>
      </c>
      <c r="I20" s="17">
        <v>-8637.5195000000003</v>
      </c>
      <c r="J20" s="17">
        <v>-9289.1694000000007</v>
      </c>
      <c r="K20" s="17">
        <v>-10350.4679</v>
      </c>
      <c r="L20" s="17">
        <v>-10795.7976</v>
      </c>
      <c r="M20" s="17">
        <v>-11985.066500000001</v>
      </c>
      <c r="N20" s="17">
        <v>-13846.9668</v>
      </c>
      <c r="O20" s="17">
        <v>-15699.1976</v>
      </c>
      <c r="P20" s="17">
        <v>-16996.1836</v>
      </c>
      <c r="Q20" s="17">
        <v>-19297.9764</v>
      </c>
      <c r="R20" s="17">
        <v>-20389.489000000001</v>
      </c>
      <c r="S20" s="17">
        <v>-18045.819800000001</v>
      </c>
      <c r="T20" s="17">
        <v>-20211.3796</v>
      </c>
      <c r="U20" s="17">
        <v>-20126.794999999998</v>
      </c>
      <c r="V20" s="17">
        <v>-18913.873899999999</v>
      </c>
      <c r="W20" s="17">
        <v>-25184.3122</v>
      </c>
      <c r="X20" s="17">
        <v>-24972.738700000002</v>
      </c>
      <c r="Y20" s="17">
        <v>-22139.0982</v>
      </c>
      <c r="Z20" s="17">
        <v>-22480.3393</v>
      </c>
      <c r="AA20" s="17">
        <v>-27459.734199999999</v>
      </c>
      <c r="AB20" s="17">
        <v>-32754.1201</v>
      </c>
      <c r="AC20" s="17">
        <v>-37070.057399999998</v>
      </c>
      <c r="AD20" s="17">
        <v>-46957.932800000002</v>
      </c>
      <c r="AE20" s="17">
        <v>-56264.620900000002</v>
      </c>
      <c r="AF20" s="17">
        <v>-43325.964200000002</v>
      </c>
      <c r="AG20" s="17">
        <v>-52405.659899999999</v>
      </c>
      <c r="AH20" s="17"/>
      <c r="AI20" s="20" t="s">
        <v>85</v>
      </c>
      <c r="AJ20" s="21" t="s">
        <v>95</v>
      </c>
      <c r="AR20" s="24"/>
      <c r="AS20" s="24"/>
      <c r="AT20" s="25"/>
      <c r="AW20"/>
      <c r="BA20" s="10"/>
    </row>
    <row r="21" spans="1:56" ht="12.95" customHeight="1">
      <c r="A21" s="20" t="s">
        <v>85</v>
      </c>
      <c r="B21" s="20" t="s">
        <v>96</v>
      </c>
      <c r="C21" s="17">
        <v>-9184.2994999999992</v>
      </c>
      <c r="D21" s="17">
        <v>-10290.330400000001</v>
      </c>
      <c r="E21" s="17">
        <v>-8706.6643000000004</v>
      </c>
      <c r="F21" s="17">
        <v>-5632.2560000000003</v>
      </c>
      <c r="G21" s="17">
        <v>-6029.3317999999999</v>
      </c>
      <c r="H21" s="17">
        <v>-5927.9371000000001</v>
      </c>
      <c r="I21" s="17">
        <v>-6420.7101000000002</v>
      </c>
      <c r="J21" s="17">
        <v>-6422.8163000000004</v>
      </c>
      <c r="K21" s="17">
        <v>-7881.7599</v>
      </c>
      <c r="L21" s="17">
        <v>-9200.6098000000002</v>
      </c>
      <c r="M21" s="17">
        <v>-11804.038399999999</v>
      </c>
      <c r="N21" s="17">
        <v>-12628.958199999999</v>
      </c>
      <c r="O21" s="17">
        <v>-14524.6741</v>
      </c>
      <c r="P21" s="17">
        <v>-15784.8909</v>
      </c>
      <c r="Q21" s="17">
        <v>-16311.3968</v>
      </c>
      <c r="R21" s="17">
        <v>-15365.383099999999</v>
      </c>
      <c r="S21" s="17">
        <v>-17852.614300000001</v>
      </c>
      <c r="T21" s="17">
        <v>-18712.7781</v>
      </c>
      <c r="U21" s="17">
        <v>-19895.513999999999</v>
      </c>
      <c r="V21" s="17">
        <v>-17678.071599999999</v>
      </c>
      <c r="W21" s="17">
        <v>-19782.411899999999</v>
      </c>
      <c r="X21" s="17">
        <v>-18966.383900000001</v>
      </c>
      <c r="Y21" s="17">
        <v>-16692.399000000001</v>
      </c>
      <c r="Z21" s="17">
        <v>-17124.242300000002</v>
      </c>
      <c r="AA21" s="17">
        <v>-19340.462100000001</v>
      </c>
      <c r="AB21" s="17">
        <v>-22731.954300000001</v>
      </c>
      <c r="AC21" s="17">
        <v>-25268.451400000002</v>
      </c>
      <c r="AD21" s="17">
        <v>-31021.6531</v>
      </c>
      <c r="AE21" s="17">
        <v>-35031.304600000003</v>
      </c>
      <c r="AF21" s="17">
        <v>-33205.373299999999</v>
      </c>
      <c r="AG21" s="17">
        <v>-39681.108500000002</v>
      </c>
      <c r="AH21" s="17"/>
      <c r="AI21" s="20" t="s">
        <v>85</v>
      </c>
      <c r="AJ21" s="21" t="s">
        <v>97</v>
      </c>
      <c r="AR21" s="24"/>
      <c r="AS21" s="24"/>
      <c r="AT21" s="25"/>
      <c r="AW21"/>
      <c r="BA21" s="10"/>
    </row>
    <row r="22" spans="1:56" ht="12.95" customHeight="1">
      <c r="A22" s="20" t="s">
        <v>85</v>
      </c>
      <c r="B22" s="20" t="s">
        <v>98</v>
      </c>
      <c r="C22" s="17">
        <v>-8360.6134999999995</v>
      </c>
      <c r="D22" s="17">
        <v>-9995.2245000000003</v>
      </c>
      <c r="E22" s="17">
        <v>-10600.865900000001</v>
      </c>
      <c r="F22" s="17">
        <v>-8617.8567999999996</v>
      </c>
      <c r="G22" s="17">
        <v>-7924.2322000000004</v>
      </c>
      <c r="H22" s="17">
        <v>-8385.3374000000003</v>
      </c>
      <c r="I22" s="17">
        <v>-9165.3287</v>
      </c>
      <c r="J22" s="17">
        <v>-9071.9205999999995</v>
      </c>
      <c r="K22" s="17">
        <v>-9544.0730999999996</v>
      </c>
      <c r="L22" s="17">
        <v>-9999.6882999999998</v>
      </c>
      <c r="M22" s="17">
        <v>-11792.9215</v>
      </c>
      <c r="N22" s="17">
        <v>-11783.758900000001</v>
      </c>
      <c r="O22" s="17">
        <v>-13294.044400000001</v>
      </c>
      <c r="P22" s="17">
        <v>-15488.703</v>
      </c>
      <c r="Q22" s="17">
        <v>-16912.766100000001</v>
      </c>
      <c r="R22" s="17">
        <v>-18217.169999999998</v>
      </c>
      <c r="S22" s="17">
        <v>-22096.86</v>
      </c>
      <c r="T22" s="17">
        <v>-26766.7081</v>
      </c>
      <c r="U22" s="17">
        <v>-27949.108</v>
      </c>
      <c r="V22" s="17">
        <v>-28291.393599999999</v>
      </c>
      <c r="W22" s="17">
        <v>-27184.202700000002</v>
      </c>
      <c r="X22" s="17">
        <v>-28462.2078</v>
      </c>
      <c r="Y22" s="17">
        <v>-27610.617999999999</v>
      </c>
      <c r="Z22" s="17">
        <v>-29680.484799999998</v>
      </c>
      <c r="AA22" s="17">
        <v>-31238.096699999998</v>
      </c>
      <c r="AB22" s="17">
        <v>-37267.916100000002</v>
      </c>
      <c r="AC22" s="17">
        <v>-41440.646500000003</v>
      </c>
      <c r="AD22" s="17">
        <v>-45621.546199999997</v>
      </c>
      <c r="AE22" s="17">
        <v>-54409.390200000002</v>
      </c>
      <c r="AF22" s="17">
        <v>-58818.2186</v>
      </c>
      <c r="AG22" s="17">
        <v>-67525.894199999995</v>
      </c>
      <c r="AH22" s="17"/>
      <c r="AI22" s="20" t="s">
        <v>85</v>
      </c>
      <c r="AJ22" s="21" t="s">
        <v>99</v>
      </c>
      <c r="AR22" s="24"/>
      <c r="AS22" s="24"/>
      <c r="AT22" s="25"/>
      <c r="AW22"/>
      <c r="BA22" s="10"/>
    </row>
    <row r="23" spans="1:56" ht="12.95" customHeight="1">
      <c r="A23" s="20" t="s">
        <v>85</v>
      </c>
      <c r="B23" s="20" t="s">
        <v>102</v>
      </c>
      <c r="C23" s="17">
        <v>-12297.7562</v>
      </c>
      <c r="D23" s="17">
        <v>-15855.1687</v>
      </c>
      <c r="E23" s="17">
        <v>-4306.8418000000001</v>
      </c>
      <c r="F23" s="17">
        <v>24286.883399999999</v>
      </c>
      <c r="G23" s="17">
        <v>33630.221899999997</v>
      </c>
      <c r="H23" s="17">
        <v>29149.57</v>
      </c>
      <c r="I23" s="17">
        <v>12081.7099</v>
      </c>
      <c r="J23" s="17">
        <v>17128.143400000001</v>
      </c>
      <c r="K23" s="17">
        <v>19425.743999999999</v>
      </c>
      <c r="L23" s="17">
        <v>25028.4195</v>
      </c>
      <c r="M23" s="17">
        <v>22310.800200000001</v>
      </c>
      <c r="N23" s="17">
        <v>3405.4888999999998</v>
      </c>
      <c r="O23" s="17">
        <v>-14866.3621</v>
      </c>
      <c r="P23" s="17">
        <v>-23064.371800000001</v>
      </c>
      <c r="Q23" s="17">
        <v>-29018.6433</v>
      </c>
      <c r="R23" s="17">
        <v>-13134.9282</v>
      </c>
      <c r="S23" s="17">
        <v>-12170.8477</v>
      </c>
      <c r="T23" s="17">
        <v>-36099.502500000002</v>
      </c>
      <c r="U23" s="17">
        <v>-58182.875899999999</v>
      </c>
      <c r="V23" s="17">
        <v>-25731.453699999998</v>
      </c>
      <c r="W23" s="17">
        <v>-17077.758399999999</v>
      </c>
      <c r="X23" s="17">
        <v>-26203.323700000001</v>
      </c>
      <c r="Y23" s="17">
        <v>6603.3091000000004</v>
      </c>
      <c r="Z23" s="17">
        <v>29757.274600000001</v>
      </c>
      <c r="AA23" s="17">
        <v>44849.114699999998</v>
      </c>
      <c r="AB23" s="17">
        <v>64774.343800000002</v>
      </c>
      <c r="AC23" s="17">
        <v>80511.734400000001</v>
      </c>
      <c r="AD23" s="17">
        <v>47061.213600000003</v>
      </c>
      <c r="AE23" s="17">
        <v>12190.109200000001</v>
      </c>
      <c r="AF23" s="17">
        <v>21000.590899999999</v>
      </c>
      <c r="AG23" s="17">
        <v>-351.35469999999998</v>
      </c>
      <c r="AH23" s="17"/>
      <c r="AI23" s="20" t="s">
        <v>85</v>
      </c>
      <c r="AJ23" s="21" t="s">
        <v>103</v>
      </c>
      <c r="AR23" s="24"/>
      <c r="AS23" s="24"/>
      <c r="AT23" s="25"/>
      <c r="AW23"/>
      <c r="BA23" s="10"/>
      <c r="BD23" s="26"/>
    </row>
    <row r="24" spans="1:56" ht="12.95" customHeight="1">
      <c r="A24" s="20" t="s">
        <v>85</v>
      </c>
      <c r="B24" s="20" t="s">
        <v>104</v>
      </c>
      <c r="C24" s="17">
        <v>12762.731299999999</v>
      </c>
      <c r="D24" s="17">
        <v>15744.4157</v>
      </c>
      <c r="E24" s="17">
        <v>14453.9853</v>
      </c>
      <c r="F24" s="17">
        <v>10176.067300000001</v>
      </c>
      <c r="G24" s="17">
        <v>11150.465899999999</v>
      </c>
      <c r="H24" s="17">
        <v>10478.432500000001</v>
      </c>
      <c r="I24" s="17">
        <v>8788.0004000000008</v>
      </c>
      <c r="J24" s="17">
        <v>7920.0303000000004</v>
      </c>
      <c r="K24" s="17">
        <v>7760.5234</v>
      </c>
      <c r="L24" s="17">
        <v>9124.3822</v>
      </c>
      <c r="M24" s="17">
        <v>12266.7289</v>
      </c>
      <c r="N24" s="17">
        <v>11702.7899</v>
      </c>
      <c r="O24" s="17">
        <v>11232.2449</v>
      </c>
      <c r="P24" s="17">
        <v>11616.8971</v>
      </c>
      <c r="Q24" s="17">
        <v>14811.579100000001</v>
      </c>
      <c r="R24" s="17">
        <v>18703.412100000001</v>
      </c>
      <c r="S24" s="17">
        <v>20507.584200000001</v>
      </c>
      <c r="T24" s="17">
        <v>23760.686799999999</v>
      </c>
      <c r="U24" s="17">
        <v>24986.687300000001</v>
      </c>
      <c r="V24" s="17">
        <v>23353.547600000002</v>
      </c>
      <c r="W24" s="17">
        <v>28035.936300000001</v>
      </c>
      <c r="X24" s="17">
        <v>24017.0422</v>
      </c>
      <c r="Y24" s="17">
        <v>17034.151900000001</v>
      </c>
      <c r="Z24" s="17">
        <v>16801.5707</v>
      </c>
      <c r="AA24" s="17">
        <v>20042.572899999999</v>
      </c>
      <c r="AB24" s="17">
        <v>24317.1584</v>
      </c>
      <c r="AC24" s="17">
        <v>37420.994400000003</v>
      </c>
      <c r="AD24" s="17">
        <v>51218.083599999998</v>
      </c>
      <c r="AE24" s="17">
        <v>48166.093999999997</v>
      </c>
      <c r="AF24" s="17">
        <v>30767.570299999999</v>
      </c>
      <c r="AG24" s="17">
        <v>28200.034500000002</v>
      </c>
      <c r="AH24" s="17"/>
      <c r="AI24" s="20" t="s">
        <v>85</v>
      </c>
      <c r="AJ24" s="21" t="s">
        <v>105</v>
      </c>
      <c r="AR24" s="24"/>
      <c r="AS24" s="24"/>
      <c r="AT24" s="25"/>
      <c r="AW24"/>
      <c r="BA24" s="10"/>
      <c r="BD24" s="26"/>
    </row>
    <row r="25" spans="1:56" ht="12.95" customHeight="1">
      <c r="A25" s="20" t="s">
        <v>85</v>
      </c>
      <c r="B25" s="20" t="s">
        <v>106</v>
      </c>
      <c r="C25" s="17">
        <v>701.70299999999997</v>
      </c>
      <c r="D25" s="17">
        <v>666.25</v>
      </c>
      <c r="E25" s="17">
        <v>604.94399999999996</v>
      </c>
      <c r="F25" s="17">
        <v>596.35599999999999</v>
      </c>
      <c r="G25" s="17">
        <v>637.35500000000002</v>
      </c>
      <c r="H25" s="17">
        <v>630.774</v>
      </c>
      <c r="I25" s="17">
        <v>675.63099999999997</v>
      </c>
      <c r="J25" s="17">
        <v>704.13499999999999</v>
      </c>
      <c r="K25" s="17">
        <v>712.19200000000001</v>
      </c>
      <c r="L25" s="17">
        <v>773.80600000000004</v>
      </c>
      <c r="M25" s="17">
        <v>799.11559999999997</v>
      </c>
      <c r="N25" s="17">
        <v>874.65359999999998</v>
      </c>
      <c r="O25" s="17">
        <v>939.96669999999995</v>
      </c>
      <c r="P25" s="17">
        <v>992.98670000000004</v>
      </c>
      <c r="Q25" s="17">
        <v>1053.0842</v>
      </c>
      <c r="R25" s="17">
        <v>1105.5849000000001</v>
      </c>
      <c r="S25" s="17">
        <v>1293.1773000000001</v>
      </c>
      <c r="T25" s="17">
        <v>1320.6291000000001</v>
      </c>
      <c r="U25" s="17">
        <v>1651.7692</v>
      </c>
      <c r="V25" s="17">
        <v>1554.8237999999999</v>
      </c>
      <c r="W25" s="17">
        <v>1769.7157</v>
      </c>
      <c r="X25" s="17">
        <v>2141.5947999999999</v>
      </c>
      <c r="Y25" s="17">
        <v>2080.8139000000001</v>
      </c>
      <c r="Z25" s="17">
        <v>2407.5918999999999</v>
      </c>
      <c r="AA25" s="17">
        <v>2515.6399000000001</v>
      </c>
      <c r="AB25" s="17">
        <v>2407.9575</v>
      </c>
      <c r="AC25" s="17">
        <v>2485.9585000000002</v>
      </c>
      <c r="AD25" s="17">
        <v>2428.0517</v>
      </c>
      <c r="AE25" s="17">
        <v>2884.0832</v>
      </c>
      <c r="AF25" s="17">
        <v>2669.0554000000002</v>
      </c>
      <c r="AG25" s="17">
        <v>1739.0929000000001</v>
      </c>
      <c r="AH25" s="17"/>
      <c r="AI25" s="20" t="s">
        <v>85</v>
      </c>
      <c r="AJ25" s="21" t="s">
        <v>107</v>
      </c>
      <c r="AR25" s="24"/>
      <c r="AS25" s="24"/>
      <c r="AT25" s="25"/>
      <c r="AW25"/>
      <c r="BA25" s="10"/>
      <c r="BD25" s="26"/>
    </row>
    <row r="26" spans="1:56" ht="12.95" customHeight="1">
      <c r="A26" s="20" t="s">
        <v>85</v>
      </c>
      <c r="B26" s="20" t="s">
        <v>108</v>
      </c>
      <c r="C26" s="17">
        <v>12061.0283</v>
      </c>
      <c r="D26" s="17">
        <v>15078.1657</v>
      </c>
      <c r="E26" s="17">
        <v>13849.041300000001</v>
      </c>
      <c r="F26" s="17">
        <v>9579.7113000000008</v>
      </c>
      <c r="G26" s="17">
        <v>10513.1109</v>
      </c>
      <c r="H26" s="17">
        <v>9847.6584999999995</v>
      </c>
      <c r="I26" s="17">
        <v>8112.3693999999996</v>
      </c>
      <c r="J26" s="17">
        <v>7215.8953000000001</v>
      </c>
      <c r="K26" s="17">
        <v>7048.3314</v>
      </c>
      <c r="L26" s="17">
        <v>8350.5761999999995</v>
      </c>
      <c r="M26" s="17">
        <v>11480.513199999999</v>
      </c>
      <c r="N26" s="17">
        <v>10858.736199999999</v>
      </c>
      <c r="O26" s="17">
        <v>10344.2781</v>
      </c>
      <c r="P26" s="17">
        <v>10627.710300000001</v>
      </c>
      <c r="Q26" s="17">
        <v>13762.494699999999</v>
      </c>
      <c r="R26" s="17">
        <v>17601.827000000001</v>
      </c>
      <c r="S26" s="17">
        <v>19243.3069</v>
      </c>
      <c r="T26" s="17">
        <v>22470.057700000001</v>
      </c>
      <c r="U26" s="17">
        <v>23339.917700000002</v>
      </c>
      <c r="V26" s="17">
        <v>21807.023499999999</v>
      </c>
      <c r="W26" s="17">
        <v>26299.6185</v>
      </c>
      <c r="X26" s="17">
        <v>21911.1623</v>
      </c>
      <c r="Y26" s="17">
        <v>14988.840700000001</v>
      </c>
      <c r="Z26" s="17">
        <v>14417.039500000001</v>
      </c>
      <c r="AA26" s="17">
        <v>17526.948100000001</v>
      </c>
      <c r="AB26" s="17">
        <v>21909.215100000001</v>
      </c>
      <c r="AC26" s="17">
        <v>34934.888500000001</v>
      </c>
      <c r="AD26" s="17">
        <v>48790.021399999998</v>
      </c>
      <c r="AE26" s="17">
        <v>45252.210599999999</v>
      </c>
      <c r="AF26" s="17">
        <v>27948.6744</v>
      </c>
      <c r="AG26" s="17">
        <v>26233.801200000002</v>
      </c>
      <c r="AH26" s="17"/>
      <c r="AI26" s="20" t="s">
        <v>85</v>
      </c>
      <c r="AJ26" s="21" t="s">
        <v>109</v>
      </c>
      <c r="AR26" s="24"/>
      <c r="AS26" s="24"/>
      <c r="AT26" s="25"/>
      <c r="AW26"/>
      <c r="BA26" s="10"/>
      <c r="BD26" s="26"/>
    </row>
    <row r="27" spans="1:56" ht="12.95" customHeight="1">
      <c r="A27" s="20" t="s">
        <v>85</v>
      </c>
      <c r="B27" s="20" t="s">
        <v>110</v>
      </c>
      <c r="C27" s="17">
        <v>292.39999999999998</v>
      </c>
      <c r="D27" s="17">
        <v>262.8</v>
      </c>
      <c r="E27" s="17">
        <v>307.48009999999999</v>
      </c>
      <c r="F27" s="17">
        <v>42.84</v>
      </c>
      <c r="G27" s="17">
        <v>30.22</v>
      </c>
      <c r="H27" s="17">
        <v>112.3</v>
      </c>
      <c r="I27" s="17">
        <v>88.184299999999993</v>
      </c>
      <c r="J27" s="17">
        <v>64.599999999999994</v>
      </c>
      <c r="K27" s="17">
        <v>103.04</v>
      </c>
      <c r="L27" s="17">
        <v>187.5951</v>
      </c>
      <c r="M27" s="17">
        <v>280.42939999999999</v>
      </c>
      <c r="N27" s="17">
        <v>197.31569999999999</v>
      </c>
      <c r="O27" s="17">
        <v>626.27850000000001</v>
      </c>
      <c r="P27" s="17">
        <v>1114.2380000000001</v>
      </c>
      <c r="Q27" s="17">
        <v>1308.7619999999999</v>
      </c>
      <c r="R27" s="17">
        <v>1724.5386000000001</v>
      </c>
      <c r="S27" s="17">
        <v>2268.0313999999998</v>
      </c>
      <c r="T27" s="17">
        <v>2344.1010999999999</v>
      </c>
      <c r="U27" s="17">
        <v>2242.0077000000001</v>
      </c>
      <c r="V27" s="17">
        <v>2637.0232999999998</v>
      </c>
      <c r="W27" s="17">
        <v>2961.7725999999998</v>
      </c>
      <c r="X27" s="17">
        <v>2535.1547</v>
      </c>
      <c r="Y27" s="17">
        <v>2096.8076000000001</v>
      </c>
      <c r="Z27" s="17">
        <v>3024.9969999999998</v>
      </c>
      <c r="AA27" s="17">
        <v>5797.0744999999997</v>
      </c>
      <c r="AB27" s="17">
        <v>5440.0891000000001</v>
      </c>
      <c r="AC27" s="17">
        <v>7566.5889999999999</v>
      </c>
      <c r="AD27" s="17">
        <v>11275.0947</v>
      </c>
      <c r="AE27" s="17">
        <v>10593.9319</v>
      </c>
      <c r="AF27" s="17">
        <v>7374.9755999999998</v>
      </c>
      <c r="AG27" s="17">
        <v>7571.7066999999997</v>
      </c>
      <c r="AH27" s="17"/>
      <c r="AI27" s="20" t="s">
        <v>85</v>
      </c>
      <c r="AJ27" s="21" t="s">
        <v>111</v>
      </c>
      <c r="AM27" s="22"/>
      <c r="AR27" s="24"/>
      <c r="AS27" s="24"/>
      <c r="AT27" s="25"/>
      <c r="AW27"/>
      <c r="BA27" s="10"/>
      <c r="BD27" s="26"/>
    </row>
    <row r="28" spans="1:56" ht="12.95" customHeight="1">
      <c r="A28" s="20" t="s">
        <v>85</v>
      </c>
      <c r="B28" s="20" t="s">
        <v>112</v>
      </c>
      <c r="C28" s="17">
        <v>9.65</v>
      </c>
      <c r="D28" s="17">
        <v>3.7</v>
      </c>
      <c r="E28" s="17">
        <v>19.600000000000001</v>
      </c>
      <c r="F28" s="17">
        <v>11.6</v>
      </c>
      <c r="G28" s="17">
        <v>48.8</v>
      </c>
      <c r="H28" s="17">
        <v>9.9</v>
      </c>
      <c r="I28" s="17">
        <v>45.2</v>
      </c>
      <c r="J28" s="17">
        <v>68.2</v>
      </c>
      <c r="K28" s="17">
        <v>89.5</v>
      </c>
      <c r="L28" s="17">
        <v>364.34480000000002</v>
      </c>
      <c r="M28" s="17">
        <v>636.47050000000002</v>
      </c>
      <c r="N28" s="17">
        <v>930.28039999999999</v>
      </c>
      <c r="O28" s="17">
        <v>768.01199999999994</v>
      </c>
      <c r="P28" s="17">
        <v>901.49929999999995</v>
      </c>
      <c r="Q28" s="17">
        <v>1018.8903</v>
      </c>
      <c r="R28" s="17">
        <v>2231.2121999999999</v>
      </c>
      <c r="S28" s="17">
        <v>2972.2826</v>
      </c>
      <c r="T28" s="17">
        <v>4148.4985999999999</v>
      </c>
      <c r="U28" s="17">
        <v>3567.8710000000001</v>
      </c>
      <c r="V28" s="17">
        <v>2570.502</v>
      </c>
      <c r="W28" s="17">
        <v>2132.0147999999999</v>
      </c>
      <c r="X28" s="17">
        <v>2667.0248000000001</v>
      </c>
      <c r="Y28" s="17">
        <v>2213.2292000000002</v>
      </c>
      <c r="Z28" s="17">
        <v>2163.6738999999998</v>
      </c>
      <c r="AA28" s="17">
        <v>1876.6112000000001</v>
      </c>
      <c r="AB28" s="17">
        <v>2341.1761999999999</v>
      </c>
      <c r="AC28" s="17">
        <v>6036.6728000000003</v>
      </c>
      <c r="AD28" s="17">
        <v>11305.9491</v>
      </c>
      <c r="AE28" s="17">
        <v>12413.3626</v>
      </c>
      <c r="AF28" s="17">
        <v>7475.1269000000002</v>
      </c>
      <c r="AG28" s="17">
        <v>6040.6418999999996</v>
      </c>
      <c r="AH28" s="17"/>
      <c r="AI28" s="20" t="s">
        <v>85</v>
      </c>
      <c r="AJ28" s="21" t="s">
        <v>113</v>
      </c>
      <c r="AM28" s="22"/>
      <c r="AR28" s="24"/>
      <c r="AS28" s="24"/>
      <c r="AT28" s="25"/>
      <c r="AW28"/>
      <c r="BA28" s="10"/>
      <c r="BD28" s="26"/>
    </row>
    <row r="29" spans="1:56" ht="12.95" customHeight="1">
      <c r="A29" s="20" t="s">
        <v>85</v>
      </c>
      <c r="B29" s="20" t="s">
        <v>114</v>
      </c>
      <c r="C29" s="17">
        <v>11758.978300000001</v>
      </c>
      <c r="D29" s="17">
        <v>14811.6657</v>
      </c>
      <c r="E29" s="17">
        <v>13521.9612</v>
      </c>
      <c r="F29" s="17">
        <v>9525.2713000000003</v>
      </c>
      <c r="G29" s="17">
        <v>10434.090899999999</v>
      </c>
      <c r="H29" s="17">
        <v>9725.4585000000006</v>
      </c>
      <c r="I29" s="17">
        <v>7978.9849999999997</v>
      </c>
      <c r="J29" s="17">
        <v>7083.0953</v>
      </c>
      <c r="K29" s="17">
        <v>6855.7914000000001</v>
      </c>
      <c r="L29" s="17">
        <v>7798.6361999999999</v>
      </c>
      <c r="M29" s="17">
        <v>10563.6132</v>
      </c>
      <c r="N29" s="17">
        <v>9731.1391999999996</v>
      </c>
      <c r="O29" s="17">
        <v>8949.9866000000002</v>
      </c>
      <c r="P29" s="17">
        <v>8611.9719000000005</v>
      </c>
      <c r="Q29" s="17">
        <v>11434.8415</v>
      </c>
      <c r="R29" s="17">
        <v>13646.0754</v>
      </c>
      <c r="S29" s="17">
        <v>14002.991900000001</v>
      </c>
      <c r="T29" s="17">
        <v>15977.456899999999</v>
      </c>
      <c r="U29" s="17">
        <v>17530.0389</v>
      </c>
      <c r="V29" s="17">
        <v>16599.496999999999</v>
      </c>
      <c r="W29" s="17">
        <v>21205.830699999999</v>
      </c>
      <c r="X29" s="17">
        <v>16702.297500000001</v>
      </c>
      <c r="Y29" s="17">
        <v>10623.6389</v>
      </c>
      <c r="Z29" s="17">
        <v>9190.8207000000002</v>
      </c>
      <c r="AA29" s="17">
        <v>9788.5884999999998</v>
      </c>
      <c r="AB29" s="17">
        <v>13998.0594</v>
      </c>
      <c r="AC29" s="17">
        <v>21205.994900000002</v>
      </c>
      <c r="AD29" s="17">
        <v>26102.383300000001</v>
      </c>
      <c r="AE29" s="17">
        <v>21819.6384</v>
      </c>
      <c r="AF29" s="17">
        <v>12706.0699</v>
      </c>
      <c r="AG29" s="17">
        <v>12418.4892</v>
      </c>
      <c r="AH29" s="17"/>
      <c r="AI29" s="20" t="s">
        <v>85</v>
      </c>
      <c r="AJ29" s="21" t="s">
        <v>115</v>
      </c>
      <c r="AM29" s="22"/>
      <c r="AR29" s="24"/>
      <c r="AS29" s="24"/>
      <c r="AT29" s="25"/>
      <c r="AW29"/>
      <c r="BA29" s="10"/>
      <c r="BD29" s="26"/>
    </row>
    <row r="30" spans="1:56" ht="12.95" customHeight="1">
      <c r="A30" s="20" t="s">
        <v>85</v>
      </c>
      <c r="B30" s="20" t="s">
        <v>116</v>
      </c>
      <c r="C30" s="17">
        <v>-32394.904999999999</v>
      </c>
      <c r="D30" s="17">
        <v>-45379.714399999997</v>
      </c>
      <c r="E30" s="17">
        <v>-53677.874400000001</v>
      </c>
      <c r="F30" s="17">
        <v>-45267.830699999999</v>
      </c>
      <c r="G30" s="17">
        <v>-49538.323100000001</v>
      </c>
      <c r="H30" s="17">
        <v>-46972.239099999999</v>
      </c>
      <c r="I30" s="17">
        <v>-42252.021800000002</v>
      </c>
      <c r="J30" s="17">
        <v>-39893.435299999997</v>
      </c>
      <c r="K30" s="17">
        <v>-43427.856899999999</v>
      </c>
      <c r="L30" s="17">
        <v>-49226.2048</v>
      </c>
      <c r="M30" s="17">
        <v>-47810.153400000003</v>
      </c>
      <c r="N30" s="17">
        <v>-44466.5337</v>
      </c>
      <c r="O30" s="17">
        <v>-42472.623099999997</v>
      </c>
      <c r="P30" s="17">
        <v>-47094.463000000003</v>
      </c>
      <c r="Q30" s="17">
        <v>-51858.6152</v>
      </c>
      <c r="R30" s="17">
        <v>-60616.6276</v>
      </c>
      <c r="S30" s="17">
        <v>-63872.210500000001</v>
      </c>
      <c r="T30" s="17">
        <v>-70986.045700000002</v>
      </c>
      <c r="U30" s="17">
        <v>-76001.018599999996</v>
      </c>
      <c r="V30" s="17">
        <v>-74958.047200000001</v>
      </c>
      <c r="W30" s="17">
        <v>-82080.638699999996</v>
      </c>
      <c r="X30" s="17">
        <v>-79178.044500000004</v>
      </c>
      <c r="Y30" s="17">
        <v>-70506.625499999995</v>
      </c>
      <c r="Z30" s="17">
        <v>-75589.051399999997</v>
      </c>
      <c r="AA30" s="17">
        <v>-88200.1103</v>
      </c>
      <c r="AB30" s="17">
        <v>-104869.11259999999</v>
      </c>
      <c r="AC30" s="17">
        <v>-131675.44529999999</v>
      </c>
      <c r="AD30" s="17">
        <v>-149132.50889999999</v>
      </c>
      <c r="AE30" s="17">
        <v>-156842.23550000001</v>
      </c>
      <c r="AF30" s="17">
        <v>-131438.72260000001</v>
      </c>
      <c r="AG30" s="17">
        <v>-144209.43580000001</v>
      </c>
      <c r="AH30" s="17"/>
      <c r="AI30" s="20" t="s">
        <v>85</v>
      </c>
      <c r="AJ30" s="21" t="s">
        <v>117</v>
      </c>
      <c r="AM30" s="22"/>
      <c r="AR30" s="24"/>
      <c r="AS30" s="24"/>
      <c r="AT30" s="25"/>
      <c r="AW30"/>
      <c r="BA30" s="10"/>
      <c r="BD30" s="26"/>
    </row>
    <row r="31" spans="1:56" ht="12.95" customHeight="1">
      <c r="A31" s="20" t="s">
        <v>85</v>
      </c>
      <c r="B31" s="20" t="s">
        <v>106</v>
      </c>
      <c r="C31" s="17">
        <v>-292.94119999999998</v>
      </c>
      <c r="D31" s="17">
        <v>-279.98419999999999</v>
      </c>
      <c r="E31" s="17">
        <v>-340.31029999999998</v>
      </c>
      <c r="F31" s="17">
        <v>-224.125</v>
      </c>
      <c r="G31" s="17">
        <v>-290.01600000000002</v>
      </c>
      <c r="H31" s="17">
        <v>-289.77699999999999</v>
      </c>
      <c r="I31" s="17">
        <v>-402.29360000000003</v>
      </c>
      <c r="J31" s="17">
        <v>-450.01089999999999</v>
      </c>
      <c r="K31" s="17">
        <v>-374.54239999999999</v>
      </c>
      <c r="L31" s="17">
        <v>-416.32440000000003</v>
      </c>
      <c r="M31" s="17">
        <v>-267.1934</v>
      </c>
      <c r="N31" s="17">
        <v>-230.02950000000001</v>
      </c>
      <c r="O31" s="17">
        <v>-269.4588</v>
      </c>
      <c r="P31" s="17">
        <v>-276.52179999999998</v>
      </c>
      <c r="Q31" s="17">
        <v>-239.18430000000001</v>
      </c>
      <c r="R31" s="17">
        <v>-290.76679999999999</v>
      </c>
      <c r="S31" s="17">
        <v>-341.19130000000001</v>
      </c>
      <c r="T31" s="17">
        <v>-298.26830000000001</v>
      </c>
      <c r="U31" s="17">
        <v>-299.3365</v>
      </c>
      <c r="V31" s="17">
        <v>-294.48590000000002</v>
      </c>
      <c r="W31" s="17">
        <v>-327.9846</v>
      </c>
      <c r="X31" s="17">
        <v>-394.07740000000001</v>
      </c>
      <c r="Y31" s="17">
        <v>-438.03539999999998</v>
      </c>
      <c r="Z31" s="17">
        <v>-429.24119999999999</v>
      </c>
      <c r="AA31" s="17">
        <v>-477.36349999999999</v>
      </c>
      <c r="AB31" s="17">
        <v>-436.65030000000002</v>
      </c>
      <c r="AC31" s="17">
        <v>-590.94119999999998</v>
      </c>
      <c r="AD31" s="17">
        <v>-446.9187</v>
      </c>
      <c r="AE31" s="17">
        <v>-604.85</v>
      </c>
      <c r="AF31" s="17">
        <v>-491.4547</v>
      </c>
      <c r="AG31" s="17">
        <v>-470.76409999999998</v>
      </c>
      <c r="AH31" s="17"/>
      <c r="AI31" s="20" t="s">
        <v>85</v>
      </c>
      <c r="AJ31" s="21" t="s">
        <v>107</v>
      </c>
      <c r="AM31" s="22"/>
      <c r="AR31" s="24"/>
      <c r="AS31" s="24"/>
      <c r="AT31" s="25"/>
      <c r="AW31"/>
      <c r="BA31" s="10"/>
      <c r="BD31" s="26"/>
    </row>
    <row r="32" spans="1:56" ht="12.95" customHeight="1">
      <c r="A32" s="20" t="s">
        <v>85</v>
      </c>
      <c r="B32" s="20" t="s">
        <v>108</v>
      </c>
      <c r="C32" s="17">
        <v>-32101.964100000001</v>
      </c>
      <c r="D32" s="17">
        <v>-45099.730199999998</v>
      </c>
      <c r="E32" s="17">
        <v>-53337.564100000003</v>
      </c>
      <c r="F32" s="17">
        <v>-45043.705699999999</v>
      </c>
      <c r="G32" s="17">
        <v>-49248.307099999998</v>
      </c>
      <c r="H32" s="17">
        <v>-46682.462099999997</v>
      </c>
      <c r="I32" s="17">
        <v>-41849.727700000003</v>
      </c>
      <c r="J32" s="17">
        <v>-39443.423699999999</v>
      </c>
      <c r="K32" s="17">
        <v>-43053.313399999999</v>
      </c>
      <c r="L32" s="17">
        <v>-48809.879300000001</v>
      </c>
      <c r="M32" s="17">
        <v>-47542.958899999998</v>
      </c>
      <c r="N32" s="17">
        <v>-44236.504099999998</v>
      </c>
      <c r="O32" s="17">
        <v>-42203.164199999999</v>
      </c>
      <c r="P32" s="17">
        <v>-46817.941099999996</v>
      </c>
      <c r="Q32" s="17">
        <v>-51619.430800000002</v>
      </c>
      <c r="R32" s="17">
        <v>-60325.859400000001</v>
      </c>
      <c r="S32" s="17">
        <v>-63531.019099999998</v>
      </c>
      <c r="T32" s="17">
        <v>-70687.777400000006</v>
      </c>
      <c r="U32" s="17">
        <v>-75701.682100000005</v>
      </c>
      <c r="V32" s="17">
        <v>-74663.561300000001</v>
      </c>
      <c r="W32" s="17">
        <v>-81752.653600000005</v>
      </c>
      <c r="X32" s="17">
        <v>-78783.966499999995</v>
      </c>
      <c r="Y32" s="17">
        <v>-70068.594599999997</v>
      </c>
      <c r="Z32" s="17">
        <v>-75159.813099999999</v>
      </c>
      <c r="AA32" s="17">
        <v>-87720.095100000006</v>
      </c>
      <c r="AB32" s="17">
        <v>-104430.9828</v>
      </c>
      <c r="AC32" s="17">
        <v>-131083.82370000001</v>
      </c>
      <c r="AD32" s="17">
        <v>-148684.51990000001</v>
      </c>
      <c r="AE32" s="17">
        <v>-156237.37530000001</v>
      </c>
      <c r="AF32" s="17">
        <v>-130673.0147</v>
      </c>
      <c r="AG32" s="17">
        <v>-123012.6737</v>
      </c>
      <c r="AH32" s="17"/>
      <c r="AI32" s="20" t="s">
        <v>85</v>
      </c>
      <c r="AJ32" s="21" t="s">
        <v>109</v>
      </c>
      <c r="AM32" s="22"/>
      <c r="AR32" s="24"/>
      <c r="AS32" s="24"/>
      <c r="AT32" s="25"/>
      <c r="AW32"/>
      <c r="BA32" s="10"/>
      <c r="BD32" s="26"/>
    </row>
    <row r="33" spans="1:56" ht="12.95" customHeight="1">
      <c r="A33" s="20" t="s">
        <v>85</v>
      </c>
      <c r="B33" s="20" t="s">
        <v>110</v>
      </c>
      <c r="C33" s="17">
        <v>-5014.4870000000001</v>
      </c>
      <c r="D33" s="17">
        <v>-5529.3559999999998</v>
      </c>
      <c r="E33" s="17">
        <v>-6073.308</v>
      </c>
      <c r="F33" s="17">
        <v>-3965.9609999999998</v>
      </c>
      <c r="G33" s="17">
        <v>-4155.25</v>
      </c>
      <c r="H33" s="17">
        <v>-4495.1400000000003</v>
      </c>
      <c r="I33" s="17">
        <v>-5210.1801999999998</v>
      </c>
      <c r="J33" s="17">
        <v>-4588.7242999999999</v>
      </c>
      <c r="K33" s="17">
        <v>-5923.5308999999997</v>
      </c>
      <c r="L33" s="17">
        <v>-7807.8442999999997</v>
      </c>
      <c r="M33" s="17">
        <v>-7336.6404000000002</v>
      </c>
      <c r="N33" s="17">
        <v>-7393.4175999999998</v>
      </c>
      <c r="O33" s="17">
        <v>-8234.1535999999996</v>
      </c>
      <c r="P33" s="17">
        <v>-11365.7204</v>
      </c>
      <c r="Q33" s="17">
        <v>-15908.277700000001</v>
      </c>
      <c r="R33" s="17">
        <v>-14510.122300000001</v>
      </c>
      <c r="S33" s="17">
        <v>-14666.448200000001</v>
      </c>
      <c r="T33" s="17">
        <v>-18894.949499999999</v>
      </c>
      <c r="U33" s="17">
        <v>-20667.184499999999</v>
      </c>
      <c r="V33" s="17">
        <v>-17735.2863</v>
      </c>
      <c r="W33" s="17">
        <v>-22333.287400000001</v>
      </c>
      <c r="X33" s="17">
        <v>-20818.6482</v>
      </c>
      <c r="Y33" s="17">
        <v>-19066.142599999999</v>
      </c>
      <c r="Z33" s="17">
        <v>-23864.041700000002</v>
      </c>
      <c r="AA33" s="17">
        <v>-34613.693700000003</v>
      </c>
      <c r="AB33" s="17">
        <v>-48451.246800000001</v>
      </c>
      <c r="AC33" s="17">
        <v>-69360.589600000007</v>
      </c>
      <c r="AD33" s="17">
        <v>-89562.726899999994</v>
      </c>
      <c r="AE33" s="17">
        <v>-93804.4663</v>
      </c>
      <c r="AF33" s="17">
        <v>-76936.511499999993</v>
      </c>
      <c r="AG33" s="17">
        <v>-82509.267500000002</v>
      </c>
      <c r="AH33" s="17"/>
      <c r="AI33" s="20" t="s">
        <v>85</v>
      </c>
      <c r="AJ33" s="21" t="s">
        <v>111</v>
      </c>
      <c r="AM33" s="22"/>
      <c r="AR33" s="24"/>
      <c r="AS33" s="24"/>
      <c r="AT33" s="25"/>
      <c r="AW33"/>
      <c r="BA33" s="10"/>
      <c r="BD33" s="26"/>
    </row>
    <row r="34" spans="1:56" ht="12.95" customHeight="1">
      <c r="A34" s="20" t="s">
        <v>85</v>
      </c>
      <c r="B34" s="20" t="s">
        <v>112</v>
      </c>
      <c r="C34" s="17">
        <v>-88</v>
      </c>
      <c r="D34" s="17">
        <v>-114.6</v>
      </c>
      <c r="E34" s="17">
        <v>-370</v>
      </c>
      <c r="F34" s="17">
        <v>-316.7</v>
      </c>
      <c r="G34" s="17">
        <v>-322.3</v>
      </c>
      <c r="H34" s="17">
        <v>-371.1</v>
      </c>
      <c r="I34" s="17">
        <v>-462.9</v>
      </c>
      <c r="J34" s="17">
        <v>-432.6</v>
      </c>
      <c r="K34" s="17">
        <v>-416.4</v>
      </c>
      <c r="L34" s="17">
        <v>-893.76260000000002</v>
      </c>
      <c r="M34" s="17">
        <v>-707.72400000000005</v>
      </c>
      <c r="N34" s="17">
        <v>-2071.0423999999998</v>
      </c>
      <c r="O34" s="17">
        <v>-2514.7629000000002</v>
      </c>
      <c r="P34" s="17">
        <v>-3742.134</v>
      </c>
      <c r="Q34" s="17">
        <v>-10198.83</v>
      </c>
      <c r="R34" s="17">
        <v>-15637.364</v>
      </c>
      <c r="S34" s="17">
        <v>-14151.007600000001</v>
      </c>
      <c r="T34" s="17">
        <v>-17867.625700000001</v>
      </c>
      <c r="U34" s="17">
        <v>-19799.561600000001</v>
      </c>
      <c r="V34" s="17">
        <v>-19981.525000000001</v>
      </c>
      <c r="W34" s="17">
        <v>-20178.912700000001</v>
      </c>
      <c r="X34" s="17">
        <v>-21532.230299999999</v>
      </c>
      <c r="Y34" s="17">
        <v>-18970.159299999999</v>
      </c>
      <c r="Z34" s="17">
        <v>-19860.842000000001</v>
      </c>
      <c r="AA34" s="17">
        <v>-21773.6044</v>
      </c>
      <c r="AB34" s="17">
        <v>-20243.1806</v>
      </c>
      <c r="AC34" s="17">
        <v>-21527.442200000001</v>
      </c>
      <c r="AD34" s="17">
        <v>-21442.376400000001</v>
      </c>
      <c r="AE34" s="17">
        <v>-25227.459599999998</v>
      </c>
      <c r="AF34" s="17">
        <v>-22957.521499999999</v>
      </c>
      <c r="AG34" s="17">
        <v>-21536.5697</v>
      </c>
      <c r="AH34" s="17"/>
      <c r="AI34" s="20" t="s">
        <v>85</v>
      </c>
      <c r="AJ34" s="21" t="s">
        <v>113</v>
      </c>
      <c r="AM34" s="22"/>
      <c r="AN34" s="23"/>
      <c r="AR34" s="24"/>
      <c r="AS34" s="24"/>
      <c r="AT34" s="25"/>
      <c r="AW34"/>
      <c r="BA34" s="10"/>
      <c r="BD34" s="26"/>
    </row>
    <row r="35" spans="1:56" ht="12.95" customHeight="1">
      <c r="A35" s="20" t="s">
        <v>85</v>
      </c>
      <c r="B35" s="20" t="s">
        <v>118</v>
      </c>
      <c r="C35" s="17">
        <v>-26999.4771</v>
      </c>
      <c r="D35" s="17">
        <v>-39455.7742</v>
      </c>
      <c r="E35" s="17">
        <v>-46894.256099999999</v>
      </c>
      <c r="F35" s="17">
        <v>-40761.044699999999</v>
      </c>
      <c r="G35" s="17">
        <v>-44770.757100000003</v>
      </c>
      <c r="H35" s="17">
        <v>-41816.222099999999</v>
      </c>
      <c r="I35" s="17">
        <v>-36176.647700000001</v>
      </c>
      <c r="J35" s="17">
        <v>-34422.099699999999</v>
      </c>
      <c r="K35" s="17">
        <v>-36713.383000000002</v>
      </c>
      <c r="L35" s="17">
        <v>-40108.273099999999</v>
      </c>
      <c r="M35" s="17">
        <v>-39498.594899999996</v>
      </c>
      <c r="N35" s="17">
        <v>-34772.044300000001</v>
      </c>
      <c r="O35" s="17">
        <v>-31454.247899999998</v>
      </c>
      <c r="P35" s="17">
        <v>-31710.086800000001</v>
      </c>
      <c r="Q35" s="17">
        <v>-25512.323100000001</v>
      </c>
      <c r="R35" s="17">
        <v>-30178.373200000002</v>
      </c>
      <c r="S35" s="17">
        <v>-34713.563300000002</v>
      </c>
      <c r="T35" s="17">
        <v>-33925.2022</v>
      </c>
      <c r="U35" s="17">
        <v>-35234.935899999997</v>
      </c>
      <c r="V35" s="17">
        <v>-36946.749799999998</v>
      </c>
      <c r="W35" s="17">
        <v>-39240.4637</v>
      </c>
      <c r="X35" s="17">
        <v>-36432.638400000003</v>
      </c>
      <c r="Y35" s="17">
        <v>-32032.251400000001</v>
      </c>
      <c r="Z35" s="17">
        <v>-31408.5913</v>
      </c>
      <c r="AA35" s="17">
        <v>-31332.910400000001</v>
      </c>
      <c r="AB35" s="17">
        <v>-35377.375</v>
      </c>
      <c r="AC35" s="17">
        <v>-39817.9012</v>
      </c>
      <c r="AD35" s="17">
        <v>-37251.421499999997</v>
      </c>
      <c r="AE35" s="17">
        <v>-35238.937599999997</v>
      </c>
      <c r="AF35" s="17">
        <v>-29378.2006</v>
      </c>
      <c r="AG35" s="17">
        <v>-18074.424800000001</v>
      </c>
      <c r="AH35" s="17"/>
      <c r="AI35" s="20" t="s">
        <v>85</v>
      </c>
      <c r="AJ35" s="21" t="s">
        <v>115</v>
      </c>
      <c r="AM35" s="22"/>
      <c r="AN35" s="23"/>
      <c r="AR35" s="24"/>
      <c r="AS35" s="24"/>
      <c r="AT35" s="25"/>
      <c r="AW35"/>
      <c r="BA35" s="10"/>
      <c r="BD35" s="26"/>
    </row>
    <row r="36" spans="1:56" ht="12.95" customHeight="1">
      <c r="A36" s="20" t="s">
        <v>85</v>
      </c>
      <c r="B36" s="20" t="s">
        <v>119</v>
      </c>
      <c r="C36" s="17">
        <v>-19632.173599999998</v>
      </c>
      <c r="D36" s="17">
        <v>-29635.298599999998</v>
      </c>
      <c r="E36" s="17">
        <v>-39223.889000000003</v>
      </c>
      <c r="F36" s="17">
        <v>-35091.763099999996</v>
      </c>
      <c r="G36" s="17">
        <v>-38387.857100000001</v>
      </c>
      <c r="H36" s="17">
        <v>-36493.806499999999</v>
      </c>
      <c r="I36" s="17">
        <v>-33464.021099999998</v>
      </c>
      <c r="J36" s="17">
        <v>-31973.404699999999</v>
      </c>
      <c r="K36" s="17">
        <v>-35667.333100000003</v>
      </c>
      <c r="L36" s="17">
        <v>-40101.822200000002</v>
      </c>
      <c r="M36" s="17">
        <v>-35999.124000000003</v>
      </c>
      <c r="N36" s="17">
        <v>-33097.243499999997</v>
      </c>
      <c r="O36" s="17">
        <v>-31488.177899999999</v>
      </c>
      <c r="P36" s="17">
        <v>-35741.565300000002</v>
      </c>
      <c r="Q36" s="17">
        <v>-37470.035499999998</v>
      </c>
      <c r="R36" s="17">
        <v>-42438.014900000002</v>
      </c>
      <c r="S36" s="17">
        <v>-43857.225599999998</v>
      </c>
      <c r="T36" s="17">
        <v>-47708.258600000001</v>
      </c>
      <c r="U36" s="17">
        <v>-51463.0308</v>
      </c>
      <c r="V36" s="17">
        <v>-52118.5988</v>
      </c>
      <c r="W36" s="17">
        <v>-54666.901700000002</v>
      </c>
      <c r="X36" s="17">
        <v>-55663.2016</v>
      </c>
      <c r="Y36" s="17">
        <v>-54072.372799999997</v>
      </c>
      <c r="Z36" s="17">
        <v>-59437.479399999997</v>
      </c>
      <c r="AA36" s="17">
        <v>-68807.531600000002</v>
      </c>
      <c r="AB36" s="17">
        <v>-81185.149999999994</v>
      </c>
      <c r="AC36" s="17">
        <v>-94872.907399999996</v>
      </c>
      <c r="AD36" s="17">
        <v>-98874.424899999998</v>
      </c>
      <c r="AE36" s="17">
        <v>-108675.92080000001</v>
      </c>
      <c r="AF36" s="17">
        <v>-100671.1516</v>
      </c>
      <c r="AG36" s="17">
        <v>-117359.2706</v>
      </c>
      <c r="AH36" s="17"/>
      <c r="AI36" s="20" t="s">
        <v>85</v>
      </c>
      <c r="AJ36" s="21" t="s">
        <v>120</v>
      </c>
      <c r="AW36"/>
      <c r="BA36" s="10"/>
      <c r="BD36" s="26"/>
    </row>
    <row r="37" spans="1:56" ht="12.95" customHeight="1">
      <c r="A37" s="20" t="s">
        <v>85</v>
      </c>
      <c r="B37" s="20" t="s">
        <v>121</v>
      </c>
      <c r="C37" s="17">
        <v>3225.1565000000001</v>
      </c>
      <c r="D37" s="17">
        <v>3555.0900999999999</v>
      </c>
      <c r="E37" s="17">
        <v>3408.6030999999998</v>
      </c>
      <c r="F37" s="17">
        <v>3375.2172</v>
      </c>
      <c r="G37" s="17">
        <v>3916.9178000000002</v>
      </c>
      <c r="H37" s="17">
        <v>5088.4296000000004</v>
      </c>
      <c r="I37" s="17">
        <v>4728.1094999999996</v>
      </c>
      <c r="J37" s="17">
        <v>5987.5726000000004</v>
      </c>
      <c r="K37" s="17">
        <v>6874.5671000000002</v>
      </c>
      <c r="L37" s="17">
        <v>7630.1611999999996</v>
      </c>
      <c r="M37" s="17">
        <v>10936.702499999999</v>
      </c>
      <c r="N37" s="17">
        <v>11588.656999999999</v>
      </c>
      <c r="O37" s="17">
        <v>14019.4257</v>
      </c>
      <c r="P37" s="17">
        <v>13788.083500000001</v>
      </c>
      <c r="Q37" s="17">
        <v>15413.5239</v>
      </c>
      <c r="R37" s="17">
        <v>17808.787899999999</v>
      </c>
      <c r="S37" s="17">
        <v>17473.815399999999</v>
      </c>
      <c r="T37" s="17">
        <v>18337.162499999999</v>
      </c>
      <c r="U37" s="17">
        <v>20094.564999999999</v>
      </c>
      <c r="V37" s="17">
        <v>22285.322</v>
      </c>
      <c r="W37" s="17">
        <v>24347.276000000002</v>
      </c>
      <c r="X37" s="17">
        <v>29450.390899999999</v>
      </c>
      <c r="Y37" s="17">
        <v>32903.753700000001</v>
      </c>
      <c r="Z37" s="17">
        <v>41024.016600000003</v>
      </c>
      <c r="AA37" s="17">
        <v>48755.809000000001</v>
      </c>
      <c r="AB37" s="17">
        <v>57445.3704</v>
      </c>
      <c r="AC37" s="17">
        <v>68876.305099999998</v>
      </c>
      <c r="AD37" s="17">
        <v>73379.562099999996</v>
      </c>
      <c r="AE37" s="17">
        <v>74544.451199999996</v>
      </c>
      <c r="AF37" s="17">
        <v>68101.395600000003</v>
      </c>
      <c r="AG37" s="17">
        <v>70577.012600000002</v>
      </c>
      <c r="AH37" s="17"/>
      <c r="AI37" s="20" t="s">
        <v>85</v>
      </c>
      <c r="AJ37" s="21" t="s">
        <v>122</v>
      </c>
      <c r="AW37"/>
      <c r="BA37" s="10"/>
      <c r="BD37" s="26"/>
    </row>
    <row r="38" spans="1:56" ht="12.95" customHeight="1">
      <c r="A38" s="20" t="s">
        <v>85</v>
      </c>
      <c r="B38" s="20" t="s">
        <v>123</v>
      </c>
      <c r="C38" s="17">
        <v>-1136.9302</v>
      </c>
      <c r="D38" s="17">
        <v>-1139.3812</v>
      </c>
      <c r="E38" s="17">
        <v>-1330.9404</v>
      </c>
      <c r="F38" s="17">
        <v>-687.16600000000005</v>
      </c>
      <c r="G38" s="17">
        <v>-659.43010000000004</v>
      </c>
      <c r="H38" s="17">
        <v>-686.03160000000003</v>
      </c>
      <c r="I38" s="17">
        <v>-597.7201</v>
      </c>
      <c r="J38" s="17">
        <v>-703.01</v>
      </c>
      <c r="K38" s="17">
        <v>-683.38300000000004</v>
      </c>
      <c r="L38" s="17">
        <v>-925.04970000000003</v>
      </c>
      <c r="M38" s="17">
        <v>-1041.779</v>
      </c>
      <c r="N38" s="17">
        <v>-1213.0762</v>
      </c>
      <c r="O38" s="17">
        <v>-1740.3597</v>
      </c>
      <c r="P38" s="17">
        <v>-1921.3946000000001</v>
      </c>
      <c r="Q38" s="17">
        <v>-1841.0889</v>
      </c>
      <c r="R38" s="17">
        <v>-1617.2388000000001</v>
      </c>
      <c r="S38" s="17">
        <v>-1812.0823</v>
      </c>
      <c r="T38" s="17">
        <v>-2032.5649000000001</v>
      </c>
      <c r="U38" s="17">
        <v>-2012.4525000000001</v>
      </c>
      <c r="V38" s="17">
        <v>-1731.1585</v>
      </c>
      <c r="W38" s="17">
        <v>-2618.8751999999999</v>
      </c>
      <c r="X38" s="17">
        <v>-2954.0839000000001</v>
      </c>
      <c r="Y38" s="17">
        <v>-2973.2249000000002</v>
      </c>
      <c r="Z38" s="17">
        <v>-2906.8366000000001</v>
      </c>
      <c r="AA38" s="17">
        <v>-3395.9722000000002</v>
      </c>
      <c r="AB38" s="17">
        <v>-4031.3779</v>
      </c>
      <c r="AC38" s="17">
        <v>-4713.1558000000005</v>
      </c>
      <c r="AD38" s="17">
        <v>-6445.4607999999998</v>
      </c>
      <c r="AE38" s="17">
        <v>-7335.5222999999996</v>
      </c>
      <c r="AF38" s="17">
        <v>-7760.6833999999999</v>
      </c>
      <c r="AG38" s="17">
        <v>-9422.5887999999995</v>
      </c>
      <c r="AH38" s="17"/>
      <c r="AI38" s="20" t="s">
        <v>85</v>
      </c>
      <c r="AJ38" s="21" t="s">
        <v>124</v>
      </c>
      <c r="AW38"/>
      <c r="BA38" s="10"/>
      <c r="BD38" s="26"/>
    </row>
    <row r="39" spans="1:56" ht="12.95" customHeight="1">
      <c r="A39" s="20" t="s">
        <v>85</v>
      </c>
      <c r="B39" s="20" t="s">
        <v>125</v>
      </c>
      <c r="C39" s="17">
        <v>2088.2264</v>
      </c>
      <c r="D39" s="17">
        <v>2415.7089999999998</v>
      </c>
      <c r="E39" s="17">
        <v>2077.6628999999998</v>
      </c>
      <c r="F39" s="17">
        <v>2688.0511999999999</v>
      </c>
      <c r="G39" s="17">
        <v>3257.4875999999999</v>
      </c>
      <c r="H39" s="17">
        <v>4402.3980000000001</v>
      </c>
      <c r="I39" s="17">
        <v>4130.3887999999997</v>
      </c>
      <c r="J39" s="17">
        <v>5284.5622999999996</v>
      </c>
      <c r="K39" s="17">
        <v>6191.1836000000003</v>
      </c>
      <c r="L39" s="17">
        <v>6705.1108999999997</v>
      </c>
      <c r="M39" s="17">
        <v>9881.8230000000003</v>
      </c>
      <c r="N39" s="17">
        <v>10393.480299999999</v>
      </c>
      <c r="O39" s="17">
        <v>12322.465399999999</v>
      </c>
      <c r="P39" s="17">
        <v>12129.6885</v>
      </c>
      <c r="Q39" s="17">
        <v>14042.4344</v>
      </c>
      <c r="R39" s="17">
        <v>16837.7487</v>
      </c>
      <c r="S39" s="17">
        <v>16405.432499999999</v>
      </c>
      <c r="T39" s="17">
        <v>17096.297200000001</v>
      </c>
      <c r="U39" s="17">
        <v>18895.112099999998</v>
      </c>
      <c r="V39" s="17">
        <v>21353.062999999998</v>
      </c>
      <c r="W39" s="17">
        <v>22468.799999999999</v>
      </c>
      <c r="X39" s="17">
        <v>27309.210800000001</v>
      </c>
      <c r="Y39" s="17">
        <v>30750.521000000001</v>
      </c>
      <c r="Z39" s="17">
        <v>39032.210299999999</v>
      </c>
      <c r="AA39" s="17">
        <v>46333.839200000002</v>
      </c>
      <c r="AB39" s="17">
        <v>53046.9133</v>
      </c>
      <c r="AC39" s="17">
        <v>64440.616800000003</v>
      </c>
      <c r="AD39" s="17">
        <v>66743.1109</v>
      </c>
      <c r="AE39" s="17">
        <v>67208.708400000003</v>
      </c>
      <c r="AF39" s="17">
        <v>60340.631500000003</v>
      </c>
      <c r="AG39" s="17">
        <v>61299.612399999998</v>
      </c>
      <c r="AH39" s="17"/>
      <c r="AI39" s="20" t="s">
        <v>85</v>
      </c>
      <c r="AJ39" s="21" t="s">
        <v>126</v>
      </c>
      <c r="AW39"/>
      <c r="BA39" s="10"/>
      <c r="BD39" s="26"/>
    </row>
    <row r="40" spans="1:56" s="10" customFormat="1" ht="12.95" customHeight="1">
      <c r="A40" s="16" t="s">
        <v>127</v>
      </c>
      <c r="B40" s="16" t="s">
        <v>128</v>
      </c>
      <c r="C40" s="18">
        <v>-36.628999999999998</v>
      </c>
      <c r="D40" s="18">
        <v>-57.917299999999997</v>
      </c>
      <c r="E40" s="18">
        <v>-69.190700000000007</v>
      </c>
      <c r="F40" s="18">
        <v>-84.228700000000003</v>
      </c>
      <c r="G40" s="18">
        <v>-65.988799999999998</v>
      </c>
      <c r="H40" s="18">
        <v>-53.721699999999998</v>
      </c>
      <c r="I40" s="18">
        <v>34.463999999999999</v>
      </c>
      <c r="J40" s="18">
        <v>60.431399999999996</v>
      </c>
      <c r="K40" s="18">
        <v>19.768999999999998</v>
      </c>
      <c r="L40" s="18">
        <v>-12.9544</v>
      </c>
      <c r="M40" s="18">
        <v>7.5239000000000003</v>
      </c>
      <c r="N40" s="18">
        <v>9.2171000000000003</v>
      </c>
      <c r="O40" s="18">
        <v>181.21559999999999</v>
      </c>
      <c r="P40" s="18">
        <v>100.044</v>
      </c>
      <c r="Q40" s="18">
        <v>467.42500000000001</v>
      </c>
      <c r="R40" s="18">
        <v>825.76850000000002</v>
      </c>
      <c r="S40" s="18">
        <v>1024.7791999999999</v>
      </c>
      <c r="T40" s="18">
        <v>916.38369999999998</v>
      </c>
      <c r="U40" s="18">
        <v>974.03459999999995</v>
      </c>
      <c r="V40" s="18">
        <v>998.82860000000005</v>
      </c>
      <c r="W40" s="18">
        <v>908.90660000000003</v>
      </c>
      <c r="X40" s="18">
        <v>798.21659999999997</v>
      </c>
      <c r="Y40" s="18">
        <v>1568.1349</v>
      </c>
      <c r="Z40" s="18">
        <v>1088.0043000000001</v>
      </c>
      <c r="AA40" s="18">
        <v>1137.6114</v>
      </c>
      <c r="AB40" s="18">
        <v>2042.1261</v>
      </c>
      <c r="AC40" s="18">
        <v>5470.6229999999996</v>
      </c>
      <c r="AD40" s="18">
        <v>4607.57</v>
      </c>
      <c r="AE40" s="18">
        <v>2355.4847</v>
      </c>
      <c r="AF40" s="18">
        <v>3513.4769999999999</v>
      </c>
      <c r="AG40" s="18">
        <v>8624.1586000000007</v>
      </c>
      <c r="AH40" s="18"/>
      <c r="AI40" s="16" t="s">
        <v>127</v>
      </c>
      <c r="AJ40" s="19" t="s">
        <v>129</v>
      </c>
      <c r="AL40" s="8"/>
      <c r="AM40" s="8"/>
      <c r="AN40" s="8"/>
      <c r="AO40" s="8"/>
      <c r="AP40" s="8"/>
      <c r="AQ40" s="24"/>
      <c r="AR40" s="8"/>
      <c r="AS40" s="8"/>
      <c r="AT40" s="8"/>
      <c r="AU40" s="8"/>
      <c r="AW40"/>
      <c r="BB40" s="8"/>
      <c r="BC40" s="8"/>
      <c r="BD40" s="26"/>
    </row>
    <row r="41" spans="1:56" s="10" customFormat="1" ht="12.95" customHeight="1">
      <c r="A41" s="16" t="s">
        <v>130</v>
      </c>
      <c r="B41" s="16" t="s">
        <v>131</v>
      </c>
      <c r="C41" s="18">
        <v>31378.492999999999</v>
      </c>
      <c r="D41" s="18">
        <v>50914.3053</v>
      </c>
      <c r="E41" s="18">
        <v>17410.759699999999</v>
      </c>
      <c r="F41" s="18">
        <v>-17274.6823</v>
      </c>
      <c r="G41" s="18">
        <v>-7359.9175999999998</v>
      </c>
      <c r="H41" s="18">
        <v>-9824.6736000000001</v>
      </c>
      <c r="I41" s="18">
        <v>-10747.400100000001</v>
      </c>
      <c r="J41" s="18">
        <v>-14316.247600000001</v>
      </c>
      <c r="K41" s="18">
        <v>-17431.950799999999</v>
      </c>
      <c r="L41" s="18">
        <v>-23373.915499999999</v>
      </c>
      <c r="M41" s="18">
        <v>-1732.8712</v>
      </c>
      <c r="N41" s="18">
        <v>24681.418000000001</v>
      </c>
      <c r="O41" s="18">
        <v>49014.349699999999</v>
      </c>
      <c r="P41" s="18">
        <v>73777.958499999993</v>
      </c>
      <c r="Q41" s="18">
        <v>47604.950199999999</v>
      </c>
      <c r="R41" s="18">
        <v>34710.5072</v>
      </c>
      <c r="S41" s="18">
        <v>76439.7356</v>
      </c>
      <c r="T41" s="18">
        <v>94138.021399999998</v>
      </c>
      <c r="U41" s="18">
        <v>80251.068100000004</v>
      </c>
      <c r="V41" s="18">
        <v>47598.2163</v>
      </c>
      <c r="W41" s="18">
        <v>62812.073900000003</v>
      </c>
      <c r="X41" s="18">
        <v>52111.7091</v>
      </c>
      <c r="Y41" s="18">
        <v>-908.28779999999995</v>
      </c>
      <c r="Z41" s="18">
        <v>3929.5922</v>
      </c>
      <c r="AA41" s="18">
        <v>215.02889999999999</v>
      </c>
      <c r="AB41" s="18">
        <v>32403.1158</v>
      </c>
      <c r="AC41" s="18">
        <v>4926.5816999999997</v>
      </c>
      <c r="AD41" s="18">
        <v>113644.32520000001</v>
      </c>
      <c r="AE41" s="18">
        <v>66950.433499999999</v>
      </c>
      <c r="AF41" s="18">
        <v>74562.692200000005</v>
      </c>
      <c r="AG41" s="18">
        <v>153904.75140000001</v>
      </c>
      <c r="AH41" s="18"/>
      <c r="AI41" s="16" t="s">
        <v>130</v>
      </c>
      <c r="AJ41" s="19" t="s">
        <v>132</v>
      </c>
      <c r="AL41" s="8"/>
      <c r="AM41" s="8"/>
      <c r="AN41" s="8"/>
      <c r="AO41" s="8"/>
      <c r="AP41" s="8"/>
      <c r="AQ41" s="24"/>
      <c r="AR41" s="8"/>
      <c r="AS41" s="8"/>
      <c r="AT41" s="8"/>
      <c r="AU41" s="8"/>
      <c r="AW41"/>
    </row>
    <row r="42" spans="1:56" ht="12.95" customHeight="1">
      <c r="A42" s="20" t="s">
        <v>85</v>
      </c>
      <c r="B42" s="20" t="s">
        <v>133</v>
      </c>
      <c r="C42" s="17">
        <v>11139.4</v>
      </c>
      <c r="D42" s="17">
        <v>26459.3</v>
      </c>
      <c r="E42" s="17">
        <v>2527.3000000000002</v>
      </c>
      <c r="F42" s="17">
        <v>-3573.2040000000002</v>
      </c>
      <c r="G42" s="17">
        <v>-21.458300000000001</v>
      </c>
      <c r="H42" s="17">
        <v>-735.71320000000003</v>
      </c>
      <c r="I42" s="17">
        <v>978.34450000000004</v>
      </c>
      <c r="J42" s="17">
        <v>-3275.3888999999999</v>
      </c>
      <c r="K42" s="17">
        <v>-4803.6499999999996</v>
      </c>
      <c r="L42" s="17">
        <v>361.85</v>
      </c>
      <c r="M42" s="17">
        <v>7381</v>
      </c>
      <c r="N42" s="17">
        <v>23793.4</v>
      </c>
      <c r="O42" s="17">
        <v>25124.94</v>
      </c>
      <c r="P42" s="17">
        <v>30995.53</v>
      </c>
      <c r="Q42" s="17">
        <v>12257.698</v>
      </c>
      <c r="R42" s="17">
        <v>-14557.95</v>
      </c>
      <c r="S42" s="17">
        <v>10094.977199999999</v>
      </c>
      <c r="T42" s="17">
        <v>16748.261200000001</v>
      </c>
      <c r="U42" s="17">
        <v>11553.8012</v>
      </c>
      <c r="V42" s="17">
        <v>-7521.4434000000001</v>
      </c>
      <c r="W42" s="17">
        <v>-8134.0138999999999</v>
      </c>
      <c r="X42" s="17">
        <v>-4479.1001999999999</v>
      </c>
      <c r="Y42" s="17">
        <v>-5203.6305000000002</v>
      </c>
      <c r="Z42" s="17">
        <v>-6667.5052999999998</v>
      </c>
      <c r="AA42" s="17">
        <v>-17448.207299999998</v>
      </c>
      <c r="AB42" s="17">
        <v>-18920.312099999999</v>
      </c>
      <c r="AC42" s="17">
        <v>-42385.904000000002</v>
      </c>
      <c r="AD42" s="17">
        <v>-21091.825000000001</v>
      </c>
      <c r="AE42" s="17">
        <v>-36250.050199999998</v>
      </c>
      <c r="AF42" s="17">
        <v>-11219.800300000001</v>
      </c>
      <c r="AG42" s="17">
        <v>-44764.463000000003</v>
      </c>
      <c r="AH42" s="17"/>
      <c r="AI42" s="20" t="s">
        <v>85</v>
      </c>
      <c r="AJ42" s="21" t="s">
        <v>134</v>
      </c>
      <c r="AQ42" s="24"/>
    </row>
    <row r="43" spans="1:56" ht="12.95" customHeight="1">
      <c r="A43" s="20" t="s">
        <v>85</v>
      </c>
      <c r="B43" s="20" t="s">
        <v>135</v>
      </c>
      <c r="C43" s="17">
        <v>6402.8482000000004</v>
      </c>
      <c r="D43" s="17">
        <v>8671.3253000000004</v>
      </c>
      <c r="E43" s="17">
        <v>6982.6633000000002</v>
      </c>
      <c r="F43" s="17">
        <v>5437.9912999999997</v>
      </c>
      <c r="G43" s="17">
        <v>4206.7169999999996</v>
      </c>
      <c r="H43" s="17">
        <v>5985.1755999999996</v>
      </c>
      <c r="I43" s="17">
        <v>4363.1347999999998</v>
      </c>
      <c r="J43" s="17">
        <v>3752.4868999999999</v>
      </c>
      <c r="K43" s="17">
        <v>7527.1653999999999</v>
      </c>
      <c r="L43" s="17">
        <v>7745.1214</v>
      </c>
      <c r="M43" s="17">
        <v>8150.4175999999998</v>
      </c>
      <c r="N43" s="17">
        <v>12882.8992</v>
      </c>
      <c r="O43" s="17">
        <v>14781.342500000001</v>
      </c>
      <c r="P43" s="17">
        <v>13880.4941</v>
      </c>
      <c r="Q43" s="17">
        <v>28803.2196</v>
      </c>
      <c r="R43" s="17">
        <v>30649.3478</v>
      </c>
      <c r="S43" s="17">
        <v>44284.947</v>
      </c>
      <c r="T43" s="17">
        <v>66958.042400000006</v>
      </c>
      <c r="U43" s="17">
        <v>74556.499400000001</v>
      </c>
      <c r="V43" s="17">
        <v>88889.1296</v>
      </c>
      <c r="W43" s="17">
        <v>79900.6446</v>
      </c>
      <c r="X43" s="17">
        <v>73011.182100000005</v>
      </c>
      <c r="Y43" s="17">
        <v>56441.5936</v>
      </c>
      <c r="Z43" s="17">
        <v>44279.388099999996</v>
      </c>
      <c r="AA43" s="17">
        <v>68321.597999999998</v>
      </c>
      <c r="AB43" s="17">
        <v>75816.692599999995</v>
      </c>
      <c r="AC43" s="17">
        <v>74292.123399999997</v>
      </c>
      <c r="AD43" s="17">
        <v>113970.7717</v>
      </c>
      <c r="AE43" s="17">
        <v>134812.19399999999</v>
      </c>
      <c r="AF43" s="17">
        <v>80586.929000000004</v>
      </c>
      <c r="AG43" s="17">
        <v>113472.2193</v>
      </c>
      <c r="AH43" s="17"/>
      <c r="AI43" s="20" t="s">
        <v>85</v>
      </c>
      <c r="AJ43" s="21" t="s">
        <v>136</v>
      </c>
      <c r="AQ43" s="24"/>
    </row>
    <row r="44" spans="1:56" ht="12.95" customHeight="1">
      <c r="A44" s="20" t="s">
        <v>85</v>
      </c>
      <c r="B44" s="20" t="s">
        <v>137</v>
      </c>
      <c r="C44" s="17">
        <v>-1067.9177</v>
      </c>
      <c r="D44" s="17">
        <v>-43.95</v>
      </c>
      <c r="E44" s="17">
        <v>209.0916</v>
      </c>
      <c r="F44" s="17">
        <v>59.375</v>
      </c>
      <c r="G44" s="17">
        <v>-258.7</v>
      </c>
      <c r="H44" s="17">
        <v>-567.6</v>
      </c>
      <c r="I44" s="17">
        <v>-1700.8</v>
      </c>
      <c r="J44" s="17">
        <v>-626.6</v>
      </c>
      <c r="K44" s="17">
        <v>1279.95</v>
      </c>
      <c r="L44" s="17">
        <v>-537.15</v>
      </c>
      <c r="M44" s="17">
        <v>-9866.9</v>
      </c>
      <c r="N44" s="17">
        <v>-9094.8647000000001</v>
      </c>
      <c r="O44" s="17">
        <v>2687.8944999999999</v>
      </c>
      <c r="P44" s="17">
        <v>-3453.4611</v>
      </c>
      <c r="Q44" s="17">
        <v>-7202.8152</v>
      </c>
      <c r="R44" s="17">
        <v>-3846.5922</v>
      </c>
      <c r="S44" s="17">
        <v>-2526.5855000000001</v>
      </c>
      <c r="T44" s="17">
        <v>-7384.6754000000001</v>
      </c>
      <c r="U44" s="17">
        <v>-5770.0532999999996</v>
      </c>
      <c r="V44" s="17">
        <v>-11076.9429</v>
      </c>
      <c r="W44" s="17">
        <v>-1673.0672999999999</v>
      </c>
      <c r="X44" s="17">
        <v>-3796.3676999999998</v>
      </c>
      <c r="Y44" s="17">
        <v>-1872.5997</v>
      </c>
      <c r="Z44" s="17">
        <v>-10176.6949</v>
      </c>
      <c r="AA44" s="17">
        <v>-13334.486800000001</v>
      </c>
      <c r="AB44" s="17">
        <v>-16326.589599999999</v>
      </c>
      <c r="AC44" s="17">
        <v>-30249.995500000001</v>
      </c>
      <c r="AD44" s="17">
        <v>-26619.769499999999</v>
      </c>
      <c r="AE44" s="17">
        <v>-7775.5711000000001</v>
      </c>
      <c r="AF44" s="17">
        <v>-10742.4293</v>
      </c>
      <c r="AG44" s="17">
        <v>-23758.0736</v>
      </c>
      <c r="AH44" s="17"/>
      <c r="AI44" s="20" t="s">
        <v>85</v>
      </c>
      <c r="AJ44" s="21" t="s">
        <v>138</v>
      </c>
      <c r="AQ44" s="24"/>
    </row>
    <row r="45" spans="1:56" ht="12.95" customHeight="1">
      <c r="A45" s="20" t="s">
        <v>85</v>
      </c>
      <c r="B45" s="20" t="s">
        <v>139</v>
      </c>
      <c r="C45" s="17">
        <v>-41.2</v>
      </c>
      <c r="D45" s="17">
        <v>-30.7</v>
      </c>
      <c r="E45" s="17">
        <v>-34.4</v>
      </c>
      <c r="F45" s="17">
        <v>-19.100000000000001</v>
      </c>
      <c r="G45" s="17">
        <v>-10.15</v>
      </c>
      <c r="H45" s="17">
        <v>-8.3000000000000007</v>
      </c>
      <c r="I45" s="17">
        <v>-4.8</v>
      </c>
      <c r="J45" s="17">
        <v>-1.25</v>
      </c>
      <c r="K45" s="17">
        <v>-25.75</v>
      </c>
      <c r="L45" s="17">
        <v>-13.1</v>
      </c>
      <c r="M45" s="17">
        <v>-15.1</v>
      </c>
      <c r="N45" s="17">
        <v>9.6092999999999993</v>
      </c>
      <c r="O45" s="17">
        <v>-366</v>
      </c>
      <c r="P45" s="17">
        <v>-2097.4166</v>
      </c>
      <c r="Q45" s="17">
        <v>-1172.7728999999999</v>
      </c>
      <c r="R45" s="17">
        <v>-605.76289999999995</v>
      </c>
      <c r="S45" s="17">
        <v>-832.66380000000004</v>
      </c>
      <c r="T45" s="17">
        <v>-2089.942</v>
      </c>
      <c r="U45" s="17">
        <v>-4409.4018999999998</v>
      </c>
      <c r="V45" s="17">
        <v>-4831.7741999999998</v>
      </c>
      <c r="W45" s="17">
        <v>-2798.6806999999999</v>
      </c>
      <c r="X45" s="17">
        <v>-4248.2462999999998</v>
      </c>
      <c r="Y45" s="17">
        <v>-4202.9764999999998</v>
      </c>
      <c r="Z45" s="17">
        <v>-6683.2808999999997</v>
      </c>
      <c r="AA45" s="17">
        <v>-3863.5965000000001</v>
      </c>
      <c r="AB45" s="17">
        <v>-5988.4279999999999</v>
      </c>
      <c r="AC45" s="17">
        <v>-5406.0873000000001</v>
      </c>
      <c r="AD45" s="17">
        <v>-11931.8379</v>
      </c>
      <c r="AE45" s="17">
        <v>-4543.2820000000002</v>
      </c>
      <c r="AF45" s="17">
        <v>-3799.9756000000002</v>
      </c>
      <c r="AG45" s="17">
        <v>-13042.554700000001</v>
      </c>
      <c r="AH45" s="17"/>
      <c r="AI45" s="20" t="s">
        <v>85</v>
      </c>
      <c r="AJ45" s="21" t="s">
        <v>140</v>
      </c>
      <c r="AQ45" s="24"/>
      <c r="AR45" s="24"/>
    </row>
    <row r="46" spans="1:56" ht="12.95" customHeight="1">
      <c r="A46" s="20" t="s">
        <v>85</v>
      </c>
      <c r="B46" s="20" t="s">
        <v>141</v>
      </c>
      <c r="C46" s="17">
        <v>-1026.7176999999999</v>
      </c>
      <c r="D46" s="17">
        <v>-13.25</v>
      </c>
      <c r="E46" s="17">
        <v>243.49160000000001</v>
      </c>
      <c r="F46" s="17">
        <v>78.474999999999994</v>
      </c>
      <c r="G46" s="17">
        <v>-248.55</v>
      </c>
      <c r="H46" s="17">
        <v>-559.29999999999995</v>
      </c>
      <c r="I46" s="17">
        <v>-1696</v>
      </c>
      <c r="J46" s="17">
        <v>-625.35</v>
      </c>
      <c r="K46" s="17">
        <v>1305.7</v>
      </c>
      <c r="L46" s="17">
        <v>-524.04999999999995</v>
      </c>
      <c r="M46" s="17">
        <v>-9851.7999999999993</v>
      </c>
      <c r="N46" s="17">
        <v>-9104.4</v>
      </c>
      <c r="O46" s="17">
        <v>3054.05</v>
      </c>
      <c r="P46" s="17">
        <v>-1358.4960000000001</v>
      </c>
      <c r="Q46" s="17">
        <v>-6028.06</v>
      </c>
      <c r="R46" s="17">
        <v>-3235.297</v>
      </c>
      <c r="S46" s="17">
        <v>-1693.567</v>
      </c>
      <c r="T46" s="17">
        <v>-5294.74</v>
      </c>
      <c r="U46" s="17">
        <v>-1360.2261000000001</v>
      </c>
      <c r="V46" s="17">
        <v>-6234.7042000000001</v>
      </c>
      <c r="W46" s="17">
        <v>1127.2773999999999</v>
      </c>
      <c r="X46" s="17">
        <v>438.14659999999998</v>
      </c>
      <c r="Y46" s="17">
        <v>2356.9124999999999</v>
      </c>
      <c r="Z46" s="17">
        <v>-3490.6579999999999</v>
      </c>
      <c r="AA46" s="17">
        <v>-9450.0331000000006</v>
      </c>
      <c r="AB46" s="17">
        <v>-10336.534600000001</v>
      </c>
      <c r="AC46" s="17">
        <v>-24308.178400000001</v>
      </c>
      <c r="AD46" s="17">
        <v>-14681.0947</v>
      </c>
      <c r="AE46" s="17">
        <v>-5135.9908999999998</v>
      </c>
      <c r="AF46" s="17">
        <v>2639.7505999999998</v>
      </c>
      <c r="AG46" s="17">
        <v>-4594.9346999999998</v>
      </c>
      <c r="AH46" s="17"/>
      <c r="AI46" s="20" t="s">
        <v>85</v>
      </c>
      <c r="AJ46" s="21" t="s">
        <v>142</v>
      </c>
      <c r="AQ46" s="24"/>
    </row>
    <row r="47" spans="1:56" ht="12.95" customHeight="1">
      <c r="A47" s="20" t="s">
        <v>85</v>
      </c>
      <c r="B47" s="20" t="s">
        <v>143</v>
      </c>
      <c r="C47" s="17">
        <v>2259.6424999999999</v>
      </c>
      <c r="D47" s="17">
        <v>2349.7417</v>
      </c>
      <c r="E47" s="17">
        <v>2567.6685000000002</v>
      </c>
      <c r="F47" s="17">
        <v>49.655099999999997</v>
      </c>
      <c r="G47" s="17">
        <v>-299.3</v>
      </c>
      <c r="H47" s="17">
        <v>-1288.95</v>
      </c>
      <c r="I47" s="17">
        <v>-1514.0208</v>
      </c>
      <c r="J47" s="17">
        <v>-1836.3</v>
      </c>
      <c r="K47" s="17">
        <v>-400.30189999999999</v>
      </c>
      <c r="L47" s="17">
        <v>-1375.4</v>
      </c>
      <c r="M47" s="17">
        <v>21130.633300000001</v>
      </c>
      <c r="N47" s="17">
        <v>25476.09</v>
      </c>
      <c r="O47" s="17">
        <v>30244.01</v>
      </c>
      <c r="P47" s="17">
        <v>79849.811700000006</v>
      </c>
      <c r="Q47" s="17">
        <v>70877.251900000003</v>
      </c>
      <c r="R47" s="17">
        <v>6522.2767000000003</v>
      </c>
      <c r="S47" s="17">
        <v>50506.657500000001</v>
      </c>
      <c r="T47" s="17">
        <v>33404.357199999999</v>
      </c>
      <c r="U47" s="17">
        <v>32635.696400000001</v>
      </c>
      <c r="V47" s="17">
        <v>16517.835200000001</v>
      </c>
      <c r="W47" s="17">
        <v>369.077</v>
      </c>
      <c r="X47" s="17">
        <v>2462.0097999999998</v>
      </c>
      <c r="Y47" s="17">
        <v>-8951.3217999999997</v>
      </c>
      <c r="Z47" s="17">
        <v>6641.5389999999998</v>
      </c>
      <c r="AA47" s="17">
        <v>-2926.8270000000002</v>
      </c>
      <c r="AB47" s="17">
        <v>23178.4637</v>
      </c>
      <c r="AC47" s="17">
        <v>18660.245299999999</v>
      </c>
      <c r="AD47" s="17">
        <v>81411.908599999995</v>
      </c>
      <c r="AE47" s="17">
        <v>-2619.7903999999999</v>
      </c>
      <c r="AF47" s="17">
        <v>69936.786200000002</v>
      </c>
      <c r="AG47" s="17">
        <v>135324.64629999999</v>
      </c>
      <c r="AH47" s="17"/>
      <c r="AI47" s="20" t="s">
        <v>85</v>
      </c>
      <c r="AJ47" s="21" t="s">
        <v>144</v>
      </c>
      <c r="AQ47" s="24"/>
    </row>
    <row r="48" spans="1:56" ht="12.95" customHeight="1">
      <c r="A48" s="20" t="s">
        <v>85</v>
      </c>
      <c r="B48" s="20" t="s">
        <v>139</v>
      </c>
      <c r="C48" s="17">
        <v>-6.5</v>
      </c>
      <c r="D48" s="17">
        <v>20.75</v>
      </c>
      <c r="E48" s="17">
        <v>5</v>
      </c>
      <c r="F48" s="17">
        <v>0</v>
      </c>
      <c r="G48" s="17">
        <v>-3.25</v>
      </c>
      <c r="H48" s="17">
        <v>-11.3</v>
      </c>
      <c r="I48" s="17">
        <v>5.35</v>
      </c>
      <c r="J48" s="17">
        <v>60.2</v>
      </c>
      <c r="K48" s="17">
        <v>190.19810000000001</v>
      </c>
      <c r="L48" s="17">
        <v>527.29999999999995</v>
      </c>
      <c r="M48" s="17">
        <v>2463.9333000000001</v>
      </c>
      <c r="N48" s="17">
        <v>6934.15</v>
      </c>
      <c r="O48" s="17">
        <v>8202.3700000000008</v>
      </c>
      <c r="P48" s="17">
        <v>24046.039000000001</v>
      </c>
      <c r="Q48" s="17">
        <v>18378.519</v>
      </c>
      <c r="R48" s="17">
        <v>5232.2583999999997</v>
      </c>
      <c r="S48" s="17">
        <v>12062.647000000001</v>
      </c>
      <c r="T48" s="17">
        <v>14253.791999999999</v>
      </c>
      <c r="U48" s="17">
        <v>-2169.6307999999999</v>
      </c>
      <c r="V48" s="17">
        <v>-3624.1196</v>
      </c>
      <c r="W48" s="17">
        <v>-560.73410000000001</v>
      </c>
      <c r="X48" s="17">
        <v>2515.6945999999998</v>
      </c>
      <c r="Y48" s="17">
        <v>1434.3557000000001</v>
      </c>
      <c r="Z48" s="17">
        <v>3376.1017999999999</v>
      </c>
      <c r="AA48" s="17">
        <v>-585.16639999999995</v>
      </c>
      <c r="AB48" s="17">
        <v>12203.9337</v>
      </c>
      <c r="AC48" s="17">
        <v>11048.5762</v>
      </c>
      <c r="AD48" s="17">
        <v>28889.419600000001</v>
      </c>
      <c r="AE48" s="17">
        <v>-9633.1154999999999</v>
      </c>
      <c r="AF48" s="17">
        <v>4188.2469000000001</v>
      </c>
      <c r="AG48" s="17">
        <v>2988.4308000000001</v>
      </c>
      <c r="AH48" s="17"/>
      <c r="AI48" s="20" t="s">
        <v>85</v>
      </c>
      <c r="AJ48" s="21" t="s">
        <v>140</v>
      </c>
    </row>
    <row r="49" spans="1:36" ht="12.95" customHeight="1">
      <c r="A49" s="20" t="s">
        <v>85</v>
      </c>
      <c r="B49" s="20" t="s">
        <v>141</v>
      </c>
      <c r="C49" s="17">
        <v>2266.1424999999999</v>
      </c>
      <c r="D49" s="17">
        <v>2328.9917</v>
      </c>
      <c r="E49" s="17">
        <v>2562.6685000000002</v>
      </c>
      <c r="F49" s="17">
        <v>49.705100000000002</v>
      </c>
      <c r="G49" s="17">
        <v>-296.05</v>
      </c>
      <c r="H49" s="17">
        <v>-1277.6500000000001</v>
      </c>
      <c r="I49" s="17">
        <v>-1519.3707999999999</v>
      </c>
      <c r="J49" s="17">
        <v>-1896.5</v>
      </c>
      <c r="K49" s="17">
        <v>-590.5</v>
      </c>
      <c r="L49" s="17">
        <v>-1902.7</v>
      </c>
      <c r="M49" s="17">
        <v>18666.7</v>
      </c>
      <c r="N49" s="17">
        <v>18541.95</v>
      </c>
      <c r="O49" s="17">
        <v>22040.91</v>
      </c>
      <c r="P49" s="17">
        <v>55803.256000000001</v>
      </c>
      <c r="Q49" s="17">
        <v>52497.636500000001</v>
      </c>
      <c r="R49" s="17">
        <v>1290.4235000000001</v>
      </c>
      <c r="S49" s="17">
        <v>38437.925999999999</v>
      </c>
      <c r="T49" s="17">
        <v>19130.441999999999</v>
      </c>
      <c r="U49" s="17">
        <v>34799.247000000003</v>
      </c>
      <c r="V49" s="17">
        <v>20080.5383</v>
      </c>
      <c r="W49" s="17">
        <v>857.88319999999999</v>
      </c>
      <c r="X49" s="17">
        <v>-114.2615</v>
      </c>
      <c r="Y49" s="17">
        <v>-10578.0671</v>
      </c>
      <c r="Z49" s="17">
        <v>3095.9861999999998</v>
      </c>
      <c r="AA49" s="17">
        <v>-2441.8009999999999</v>
      </c>
      <c r="AB49" s="17">
        <v>10922.153</v>
      </c>
      <c r="AC49" s="17">
        <v>7555.5162</v>
      </c>
      <c r="AD49" s="17">
        <v>52508.1538</v>
      </c>
      <c r="AE49" s="17">
        <v>7009.0681999999997</v>
      </c>
      <c r="AF49" s="17">
        <v>17666.641800000001</v>
      </c>
      <c r="AG49" s="17">
        <v>63828.675799999997</v>
      </c>
      <c r="AH49" s="17"/>
      <c r="AI49" s="20" t="s">
        <v>85</v>
      </c>
      <c r="AJ49" s="21" t="s">
        <v>142</v>
      </c>
    </row>
    <row r="50" spans="1:36" ht="12.95" customHeight="1">
      <c r="A50" s="20" t="s">
        <v>85</v>
      </c>
      <c r="B50" s="20" t="s">
        <v>145</v>
      </c>
      <c r="C50" s="17">
        <v>-5896.7420000000002</v>
      </c>
      <c r="D50" s="17">
        <v>-18975.316800000001</v>
      </c>
      <c r="E50" s="17">
        <v>-10059.491400000001</v>
      </c>
      <c r="F50" s="17">
        <v>916.75030000000004</v>
      </c>
      <c r="G50" s="17">
        <v>-2323.3789000000002</v>
      </c>
      <c r="H50" s="17">
        <v>-1533.9278999999999</v>
      </c>
      <c r="I50" s="17">
        <v>2230.893</v>
      </c>
      <c r="J50" s="17">
        <v>2664.2316999999998</v>
      </c>
      <c r="K50" s="17">
        <v>8249.3655999999992</v>
      </c>
      <c r="L50" s="17">
        <v>3503.5439999999999</v>
      </c>
      <c r="M50" s="17">
        <v>-5089.0012999999999</v>
      </c>
      <c r="N50" s="17">
        <v>1785.223</v>
      </c>
      <c r="O50" s="17">
        <v>-5490.2557999999999</v>
      </c>
      <c r="P50" s="17">
        <v>-13257.070299999999</v>
      </c>
      <c r="Q50" s="17">
        <v>-30989.054400000001</v>
      </c>
      <c r="R50" s="17">
        <v>-13120.4997</v>
      </c>
      <c r="S50" s="17">
        <v>-27176.7081</v>
      </c>
      <c r="T50" s="17">
        <v>-5009.4413999999997</v>
      </c>
      <c r="U50" s="17">
        <v>-15592.380800000001</v>
      </c>
      <c r="V50" s="17">
        <v>-29775.565299999998</v>
      </c>
      <c r="W50" s="17">
        <v>-26766.424599999998</v>
      </c>
      <c r="X50" s="17">
        <v>-40653.317199999998</v>
      </c>
      <c r="Y50" s="17">
        <v>-45628.884899999997</v>
      </c>
      <c r="Z50" s="17">
        <v>29324.035800000001</v>
      </c>
      <c r="AA50" s="17">
        <v>-4306.8230999999996</v>
      </c>
      <c r="AB50" s="17">
        <v>-40131.366199999997</v>
      </c>
      <c r="AC50" s="17">
        <v>-43491.793100000003</v>
      </c>
      <c r="AD50" s="17">
        <v>-116754.13499999999</v>
      </c>
      <c r="AE50" s="17">
        <v>-59763.603499999997</v>
      </c>
      <c r="AF50" s="17">
        <v>-59954.403599999998</v>
      </c>
      <c r="AG50" s="17">
        <v>-103224.8937</v>
      </c>
      <c r="AH50" s="17"/>
      <c r="AI50" s="20" t="s">
        <v>85</v>
      </c>
      <c r="AJ50" s="21" t="s">
        <v>146</v>
      </c>
    </row>
    <row r="51" spans="1:36" ht="12.95" customHeight="1">
      <c r="A51" s="20" t="s">
        <v>85</v>
      </c>
      <c r="B51" s="20" t="s">
        <v>147</v>
      </c>
      <c r="C51" s="17">
        <v>-75</v>
      </c>
      <c r="D51" s="17">
        <v>-162</v>
      </c>
      <c r="E51" s="17">
        <v>466.92860000000002</v>
      </c>
      <c r="F51" s="17">
        <v>-497</v>
      </c>
      <c r="G51" s="17">
        <v>-364</v>
      </c>
      <c r="H51" s="17">
        <v>-203</v>
      </c>
      <c r="I51" s="17">
        <v>-85</v>
      </c>
      <c r="J51" s="17">
        <v>-3</v>
      </c>
      <c r="K51" s="17">
        <v>-18</v>
      </c>
      <c r="L51" s="17">
        <v>385</v>
      </c>
      <c r="M51" s="17">
        <v>-717.7</v>
      </c>
      <c r="N51" s="17">
        <v>275.7</v>
      </c>
      <c r="O51" s="17">
        <v>289.2</v>
      </c>
      <c r="P51" s="17">
        <v>20.563700000000001</v>
      </c>
      <c r="Q51" s="17">
        <v>-88.6</v>
      </c>
      <c r="R51" s="17">
        <v>42.453099999999999</v>
      </c>
      <c r="S51" s="17">
        <v>-83.715999999999994</v>
      </c>
      <c r="T51" s="17">
        <v>-173.75919999999999</v>
      </c>
      <c r="U51" s="17">
        <v>-52.389899999999997</v>
      </c>
      <c r="V51" s="17">
        <v>2075.0540999999998</v>
      </c>
      <c r="W51" s="17">
        <v>678.26969999999994</v>
      </c>
      <c r="X51" s="17">
        <v>3097.8404999999998</v>
      </c>
      <c r="Y51" s="17">
        <v>-30.676600000000001</v>
      </c>
      <c r="Z51" s="17">
        <v>587.02800000000002</v>
      </c>
      <c r="AA51" s="17">
        <v>277.97710000000001</v>
      </c>
      <c r="AB51" s="17">
        <v>-626.3252</v>
      </c>
      <c r="AC51" s="17">
        <v>-337.4615</v>
      </c>
      <c r="AD51" s="17">
        <v>-6256.6786000000002</v>
      </c>
      <c r="AE51" s="17">
        <v>2799.6588000000002</v>
      </c>
      <c r="AF51" s="17">
        <v>-1311.7835</v>
      </c>
      <c r="AG51" s="17">
        <v>-4200.3014000000003</v>
      </c>
      <c r="AH51" s="17"/>
      <c r="AI51" s="20" t="s">
        <v>85</v>
      </c>
      <c r="AJ51" s="21" t="s">
        <v>148</v>
      </c>
    </row>
    <row r="52" spans="1:36" ht="12.95" customHeight="1">
      <c r="A52" s="20" t="s">
        <v>85</v>
      </c>
      <c r="B52" s="20" t="s">
        <v>149</v>
      </c>
      <c r="C52" s="17">
        <v>-1018.9333</v>
      </c>
      <c r="D52" s="17">
        <v>-476.87299999999999</v>
      </c>
      <c r="E52" s="17">
        <v>-368.74599999999998</v>
      </c>
      <c r="F52" s="17">
        <v>-10.683299999999999</v>
      </c>
      <c r="G52" s="17">
        <v>-310.82670000000002</v>
      </c>
      <c r="H52" s="17">
        <v>-325.74799999999999</v>
      </c>
      <c r="I52" s="17">
        <v>-222.00129999999999</v>
      </c>
      <c r="J52" s="17">
        <v>-232.03110000000001</v>
      </c>
      <c r="K52" s="17">
        <v>-298.63889999999998</v>
      </c>
      <c r="L52" s="17">
        <v>-338.24889999999999</v>
      </c>
      <c r="M52" s="17">
        <v>-114.3929</v>
      </c>
      <c r="N52" s="17">
        <v>-98.225800000000007</v>
      </c>
      <c r="O52" s="17">
        <v>-1396.87</v>
      </c>
      <c r="P52" s="17">
        <v>-1321.23</v>
      </c>
      <c r="Q52" s="17">
        <v>-1168.5472</v>
      </c>
      <c r="R52" s="17">
        <v>-4096.6023999999998</v>
      </c>
      <c r="S52" s="17">
        <v>7.9622000000000002</v>
      </c>
      <c r="T52" s="17">
        <v>1858.6636000000001</v>
      </c>
      <c r="U52" s="17">
        <v>423.41320000000002</v>
      </c>
      <c r="V52" s="17">
        <v>-2149.9092000000001</v>
      </c>
      <c r="W52" s="17">
        <v>899.9434</v>
      </c>
      <c r="X52" s="17">
        <v>-1865.8782000000001</v>
      </c>
      <c r="Y52" s="17">
        <v>-767.40089999999998</v>
      </c>
      <c r="Z52" s="17">
        <v>-2114.0054</v>
      </c>
      <c r="AA52" s="17">
        <v>-4719.8091999999997</v>
      </c>
      <c r="AB52" s="17">
        <v>-6900.5272999999997</v>
      </c>
      <c r="AC52" s="17">
        <v>1018.5398</v>
      </c>
      <c r="AD52" s="17">
        <v>-12236.2657</v>
      </c>
      <c r="AE52" s="17">
        <v>-7768.6055999999999</v>
      </c>
      <c r="AF52" s="17">
        <v>-2957.2060000000001</v>
      </c>
      <c r="AG52" s="17">
        <v>-1580.0409</v>
      </c>
      <c r="AH52" s="17"/>
      <c r="AI52" s="20" t="s">
        <v>85</v>
      </c>
      <c r="AJ52" s="21" t="s">
        <v>150</v>
      </c>
    </row>
    <row r="53" spans="1:36" ht="12.95" customHeight="1">
      <c r="A53" s="20" t="s">
        <v>85</v>
      </c>
      <c r="B53" s="20" t="s">
        <v>151</v>
      </c>
      <c r="C53" s="17">
        <v>-2240.1828999999998</v>
      </c>
      <c r="D53" s="17">
        <v>-9378.2101000000002</v>
      </c>
      <c r="E53" s="17">
        <v>-1338.4956</v>
      </c>
      <c r="F53" s="17">
        <v>4500.5385999999999</v>
      </c>
      <c r="G53" s="17">
        <v>3704.2881000000002</v>
      </c>
      <c r="H53" s="17">
        <v>42.362299999999998</v>
      </c>
      <c r="I53" s="17">
        <v>594.61279999999999</v>
      </c>
      <c r="J53" s="17">
        <v>7069.8838999999998</v>
      </c>
      <c r="K53" s="17">
        <v>11581.416999999999</v>
      </c>
      <c r="L53" s="17">
        <v>6996.5339999999997</v>
      </c>
      <c r="M53" s="17">
        <v>-4624.1602000000003</v>
      </c>
      <c r="N53" s="17">
        <v>344.98899999999998</v>
      </c>
      <c r="O53" s="17">
        <v>-8571.2111000000004</v>
      </c>
      <c r="P53" s="17">
        <v>-11324.639300000001</v>
      </c>
      <c r="Q53" s="17">
        <v>-19829.501</v>
      </c>
      <c r="R53" s="17">
        <v>3240.6457</v>
      </c>
      <c r="S53" s="17">
        <v>-16737.811699999998</v>
      </c>
      <c r="T53" s="17">
        <v>3847.1516000000001</v>
      </c>
      <c r="U53" s="17">
        <v>-2072.5414000000001</v>
      </c>
      <c r="V53" s="17">
        <v>-13568.2485</v>
      </c>
      <c r="W53" s="17">
        <v>-19832.4977</v>
      </c>
      <c r="X53" s="17">
        <v>-1541.3880999999999</v>
      </c>
      <c r="Y53" s="17">
        <v>19776.241300000002</v>
      </c>
      <c r="Z53" s="17">
        <v>-3426.3788</v>
      </c>
      <c r="AA53" s="17">
        <v>-4211.4663</v>
      </c>
      <c r="AB53" s="17">
        <v>-11375.651</v>
      </c>
      <c r="AC53" s="17">
        <v>-16056.0219</v>
      </c>
      <c r="AD53" s="17">
        <v>-31187.665799999999</v>
      </c>
      <c r="AE53" s="17">
        <v>-9916.8690999999999</v>
      </c>
      <c r="AF53" s="17">
        <v>-4669.9638999999997</v>
      </c>
      <c r="AG53" s="17">
        <v>-3106.3063000000002</v>
      </c>
      <c r="AH53" s="17"/>
      <c r="AI53" s="20" t="s">
        <v>85</v>
      </c>
      <c r="AJ53" s="21" t="s">
        <v>152</v>
      </c>
    </row>
    <row r="54" spans="1:36" ht="12.95" customHeight="1">
      <c r="A54" s="20" t="s">
        <v>85</v>
      </c>
      <c r="B54" s="20" t="s">
        <v>153</v>
      </c>
      <c r="C54" s="17">
        <v>-2562.6257000000001</v>
      </c>
      <c r="D54" s="17">
        <v>-8958.2337000000007</v>
      </c>
      <c r="E54" s="17">
        <v>-8819.1782999999996</v>
      </c>
      <c r="F54" s="17">
        <v>-3076.1048999999998</v>
      </c>
      <c r="G54" s="17">
        <v>-5352.8402999999998</v>
      </c>
      <c r="H54" s="17">
        <v>-1047.5422000000001</v>
      </c>
      <c r="I54" s="17">
        <v>1943.2814000000001</v>
      </c>
      <c r="J54" s="17">
        <v>-4170.6211999999996</v>
      </c>
      <c r="K54" s="17">
        <v>-3015.4124999999999</v>
      </c>
      <c r="L54" s="17">
        <v>-3539.7411999999999</v>
      </c>
      <c r="M54" s="17">
        <v>367.2518</v>
      </c>
      <c r="N54" s="17">
        <v>1262.7601</v>
      </c>
      <c r="O54" s="17">
        <v>4188.6253999999999</v>
      </c>
      <c r="P54" s="17">
        <v>-631.76469999999995</v>
      </c>
      <c r="Q54" s="17">
        <v>-9902.4061999999994</v>
      </c>
      <c r="R54" s="17">
        <v>-12306.9961</v>
      </c>
      <c r="S54" s="17">
        <v>-9595.4593000000004</v>
      </c>
      <c r="T54" s="17">
        <v>-10631.4913</v>
      </c>
      <c r="U54" s="17">
        <v>-12318.7791</v>
      </c>
      <c r="V54" s="17">
        <v>-14405.191500000001</v>
      </c>
      <c r="W54" s="17">
        <v>-5794.8248000000003</v>
      </c>
      <c r="X54" s="17">
        <v>-13461.254999999999</v>
      </c>
      <c r="Y54" s="17">
        <v>-32298.5903</v>
      </c>
      <c r="Z54" s="17">
        <v>-11488.35</v>
      </c>
      <c r="AA54" s="17">
        <v>-11721.842500000001</v>
      </c>
      <c r="AB54" s="17">
        <v>-8298.7744000000002</v>
      </c>
      <c r="AC54" s="17">
        <v>-16805.623800000001</v>
      </c>
      <c r="AD54" s="17">
        <v>-47850.7284</v>
      </c>
      <c r="AE54" s="17">
        <v>-38024.955699999999</v>
      </c>
      <c r="AF54" s="17">
        <v>-44923.652300000002</v>
      </c>
      <c r="AG54" s="17">
        <v>-29705.6005</v>
      </c>
      <c r="AH54" s="17"/>
      <c r="AI54" s="20" t="s">
        <v>85</v>
      </c>
      <c r="AJ54" s="21" t="s">
        <v>154</v>
      </c>
    </row>
    <row r="55" spans="1:36" ht="12.95" customHeight="1">
      <c r="A55" s="20" t="s">
        <v>85</v>
      </c>
      <c r="B55" s="20" t="s">
        <v>155</v>
      </c>
      <c r="C55" s="17">
        <v>30049.257900000001</v>
      </c>
      <c r="D55" s="17">
        <v>59054.205300000001</v>
      </c>
      <c r="E55" s="17">
        <v>18106.526099999999</v>
      </c>
      <c r="F55" s="17">
        <v>-23440.2588</v>
      </c>
      <c r="G55" s="17">
        <v>-8582.7983999999997</v>
      </c>
      <c r="H55" s="17">
        <v>-12295.658600000001</v>
      </c>
      <c r="I55" s="17">
        <v>-13470.9517</v>
      </c>
      <c r="J55" s="17">
        <v>-18061.677299999999</v>
      </c>
      <c r="K55" s="17">
        <v>-33779.480499999998</v>
      </c>
      <c r="L55" s="17">
        <v>-31961.881000000001</v>
      </c>
      <c r="M55" s="17">
        <v>-17619.120699999999</v>
      </c>
      <c r="N55" s="17">
        <v>-6443.1288000000004</v>
      </c>
      <c r="O55" s="17">
        <v>8286.6263999999992</v>
      </c>
      <c r="P55" s="17">
        <v>-833.24570000000006</v>
      </c>
      <c r="Q55" s="17">
        <v>-10616.509700000001</v>
      </c>
      <c r="R55" s="17">
        <v>17980.4038</v>
      </c>
      <c r="S55" s="17">
        <v>14379.7634</v>
      </c>
      <c r="T55" s="17">
        <v>13409.079599999999</v>
      </c>
      <c r="U55" s="17">
        <v>2554.8712999999998</v>
      </c>
      <c r="V55" s="17">
        <v>-9919.6488000000008</v>
      </c>
      <c r="W55" s="17">
        <v>18310.466799999998</v>
      </c>
      <c r="X55" s="17">
        <v>24972.7624</v>
      </c>
      <c r="Y55" s="17">
        <v>4006.5201000000002</v>
      </c>
      <c r="Z55" s="17">
        <v>-59671.228199999998</v>
      </c>
      <c r="AA55" s="17">
        <v>-30890.790300000001</v>
      </c>
      <c r="AB55" s="17">
        <v>8367.9688000000006</v>
      </c>
      <c r="AC55" s="17">
        <v>28289.718700000001</v>
      </c>
      <c r="AD55" s="17">
        <v>83204.498200000002</v>
      </c>
      <c r="AE55" s="17">
        <v>38444.344599999997</v>
      </c>
      <c r="AF55" s="17">
        <v>9737.3878999999997</v>
      </c>
      <c r="AG55" s="17">
        <v>76735.9902</v>
      </c>
      <c r="AH55" s="17"/>
      <c r="AI55" s="20" t="s">
        <v>85</v>
      </c>
      <c r="AJ55" s="21" t="s">
        <v>156</v>
      </c>
    </row>
    <row r="56" spans="1:36" ht="12.95" customHeight="1">
      <c r="A56" s="20" t="s">
        <v>85</v>
      </c>
      <c r="B56" s="20" t="s">
        <v>147</v>
      </c>
      <c r="C56" s="17">
        <v>485.59309999999999</v>
      </c>
      <c r="D56" s="17">
        <v>245.02080000000001</v>
      </c>
      <c r="E56" s="17">
        <v>3333.8290000000002</v>
      </c>
      <c r="F56" s="17">
        <v>-6137.2156000000004</v>
      </c>
      <c r="G56" s="17">
        <v>-7986.6453000000001</v>
      </c>
      <c r="H56" s="17">
        <v>-7551.0778</v>
      </c>
      <c r="I56" s="17">
        <v>-1959.2137</v>
      </c>
      <c r="J56" s="17">
        <v>-1472.05</v>
      </c>
      <c r="K56" s="17">
        <v>3577.0205999999998</v>
      </c>
      <c r="L56" s="17">
        <v>-1720.7084</v>
      </c>
      <c r="M56" s="17">
        <v>-1933.6098</v>
      </c>
      <c r="N56" s="17">
        <v>-2418.1062000000002</v>
      </c>
      <c r="O56" s="17">
        <v>-945.26900000000001</v>
      </c>
      <c r="P56" s="17">
        <v>-5728.1881000000003</v>
      </c>
      <c r="Q56" s="17">
        <v>-1721.6359</v>
      </c>
      <c r="R56" s="17">
        <v>-3565.2691</v>
      </c>
      <c r="S56" s="17">
        <v>-6229.8594000000003</v>
      </c>
      <c r="T56" s="17">
        <v>-2582.9396999999999</v>
      </c>
      <c r="U56" s="17">
        <v>-2628.2013000000002</v>
      </c>
      <c r="V56" s="17">
        <v>-7322.7291999999998</v>
      </c>
      <c r="W56" s="17">
        <v>-850.14490000000001</v>
      </c>
      <c r="X56" s="17">
        <v>397.63929999999999</v>
      </c>
      <c r="Y56" s="17">
        <v>-799.82010000000002</v>
      </c>
      <c r="Z56" s="17">
        <v>-1022.4932</v>
      </c>
      <c r="AA56" s="17">
        <v>-203.79230000000001</v>
      </c>
      <c r="AB56" s="17">
        <v>-483.73860000000002</v>
      </c>
      <c r="AC56" s="17">
        <v>-2247.7044000000001</v>
      </c>
      <c r="AD56" s="17">
        <v>64.621499999999997</v>
      </c>
      <c r="AE56" s="17">
        <v>-117.697</v>
      </c>
      <c r="AF56" s="17">
        <v>6067.0380999999998</v>
      </c>
      <c r="AG56" s="17">
        <v>-3604.6291999999999</v>
      </c>
      <c r="AH56" s="17"/>
      <c r="AI56" s="20" t="s">
        <v>85</v>
      </c>
      <c r="AJ56" s="21" t="s">
        <v>148</v>
      </c>
    </row>
    <row r="57" spans="1:36" ht="12.95" customHeight="1">
      <c r="A57" s="20" t="s">
        <v>85</v>
      </c>
      <c r="B57" s="20" t="s">
        <v>149</v>
      </c>
      <c r="C57" s="17">
        <v>4239.8652000000002</v>
      </c>
      <c r="D57" s="17">
        <v>6111.5351000000001</v>
      </c>
      <c r="E57" s="17">
        <v>8741.2358999999997</v>
      </c>
      <c r="F57" s="17">
        <v>14079.9753</v>
      </c>
      <c r="G57" s="17">
        <v>17680.235499999999</v>
      </c>
      <c r="H57" s="17">
        <v>16921.419000000002</v>
      </c>
      <c r="I57" s="17">
        <v>6272.5802999999996</v>
      </c>
      <c r="J57" s="17">
        <v>2521.3926999999999</v>
      </c>
      <c r="K57" s="17">
        <v>-9313.2155999999995</v>
      </c>
      <c r="L57" s="17">
        <v>-7316.6090000000004</v>
      </c>
      <c r="M57" s="17">
        <v>-21051.016299999999</v>
      </c>
      <c r="N57" s="17">
        <v>-5084.4314000000004</v>
      </c>
      <c r="O57" s="17">
        <v>-9351.3713000000007</v>
      </c>
      <c r="P57" s="17">
        <v>-13492.634899999999</v>
      </c>
      <c r="Q57" s="17">
        <v>-37422.307699999998</v>
      </c>
      <c r="R57" s="17">
        <v>-831.70429999999999</v>
      </c>
      <c r="S57" s="17">
        <v>-2419.5025999999998</v>
      </c>
      <c r="T57" s="17">
        <v>1129.836</v>
      </c>
      <c r="U57" s="17">
        <v>4919.96</v>
      </c>
      <c r="V57" s="17">
        <v>-251.8237</v>
      </c>
      <c r="W57" s="17">
        <v>677.44539999999995</v>
      </c>
      <c r="X57" s="17">
        <v>2700.6181000000001</v>
      </c>
      <c r="Y57" s="17">
        <v>-3690.9575</v>
      </c>
      <c r="Z57" s="17">
        <v>-398.673</v>
      </c>
      <c r="AA57" s="17">
        <v>-5644.7316000000001</v>
      </c>
      <c r="AB57" s="17">
        <v>-8129.9718999999996</v>
      </c>
      <c r="AC57" s="17">
        <v>-7389.1608999999999</v>
      </c>
      <c r="AD57" s="17">
        <v>-7445.8692000000001</v>
      </c>
      <c r="AE57" s="17">
        <v>1279.376</v>
      </c>
      <c r="AF57" s="17">
        <v>10569.8045</v>
      </c>
      <c r="AG57" s="17">
        <v>10584.246800000001</v>
      </c>
      <c r="AH57" s="17"/>
      <c r="AI57" s="20" t="s">
        <v>85</v>
      </c>
      <c r="AJ57" s="21" t="s">
        <v>150</v>
      </c>
    </row>
    <row r="58" spans="1:36" ht="12.95" customHeight="1">
      <c r="A58" s="20" t="s">
        <v>85</v>
      </c>
      <c r="B58" s="20" t="s">
        <v>151</v>
      </c>
      <c r="C58" s="17">
        <v>10910.2778</v>
      </c>
      <c r="D58" s="17">
        <v>30210.8986</v>
      </c>
      <c r="E58" s="17">
        <v>4878.9526999999998</v>
      </c>
      <c r="F58" s="17">
        <v>-8397.3395</v>
      </c>
      <c r="G58" s="17">
        <v>-4761.6337999999996</v>
      </c>
      <c r="H58" s="17">
        <v>-3862.9402</v>
      </c>
      <c r="I58" s="17">
        <v>-4776.5208000000002</v>
      </c>
      <c r="J58" s="17">
        <v>-9693.6833000000006</v>
      </c>
      <c r="K58" s="17">
        <v>-17477.469400000002</v>
      </c>
      <c r="L58" s="17">
        <v>-9475.2623000000003</v>
      </c>
      <c r="M58" s="17">
        <v>8278.1648999999998</v>
      </c>
      <c r="N58" s="17">
        <v>1482.9304999999999</v>
      </c>
      <c r="O58" s="17">
        <v>13401.599099999999</v>
      </c>
      <c r="P58" s="17">
        <v>8259.8194000000003</v>
      </c>
      <c r="Q58" s="17">
        <v>16331.603800000001</v>
      </c>
      <c r="R58" s="17">
        <v>160.17250000000001</v>
      </c>
      <c r="S58" s="17">
        <v>14329.17</v>
      </c>
      <c r="T58" s="17">
        <v>6464.8468999999996</v>
      </c>
      <c r="U58" s="17">
        <v>-4769.6935000000003</v>
      </c>
      <c r="V58" s="17">
        <v>8057.8027000000002</v>
      </c>
      <c r="W58" s="17">
        <v>19926.252</v>
      </c>
      <c r="X58" s="17">
        <v>-9293.0563000000002</v>
      </c>
      <c r="Y58" s="17">
        <v>-15628.049800000001</v>
      </c>
      <c r="Z58" s="17">
        <v>-2230.6617999999999</v>
      </c>
      <c r="AA58" s="17">
        <v>106.3874</v>
      </c>
      <c r="AB58" s="17">
        <v>-72.746700000000004</v>
      </c>
      <c r="AC58" s="17">
        <v>-2809.1541000000002</v>
      </c>
      <c r="AD58" s="17">
        <v>36633.8056</v>
      </c>
      <c r="AE58" s="17">
        <v>6728.3217999999997</v>
      </c>
      <c r="AF58" s="17">
        <v>-4603.1021000000001</v>
      </c>
      <c r="AG58" s="17">
        <v>21605.643400000001</v>
      </c>
      <c r="AH58" s="17"/>
      <c r="AI58" s="20" t="s">
        <v>85</v>
      </c>
      <c r="AJ58" s="21" t="s">
        <v>152</v>
      </c>
    </row>
    <row r="59" spans="1:36" ht="12.95" customHeight="1">
      <c r="A59" s="20" t="s">
        <v>85</v>
      </c>
      <c r="B59" s="20" t="s">
        <v>153</v>
      </c>
      <c r="C59" s="17">
        <v>14413.5216</v>
      </c>
      <c r="D59" s="17">
        <v>22486.750400000001</v>
      </c>
      <c r="E59" s="17">
        <v>1152.5081</v>
      </c>
      <c r="F59" s="17">
        <v>-22985.678800000002</v>
      </c>
      <c r="G59" s="17">
        <v>-13514.7549</v>
      </c>
      <c r="H59" s="17">
        <v>-17803.059499999999</v>
      </c>
      <c r="I59" s="17">
        <v>-13007.797399999999</v>
      </c>
      <c r="J59" s="17">
        <v>-9417.3366999999998</v>
      </c>
      <c r="K59" s="17">
        <v>-10565.8158</v>
      </c>
      <c r="L59" s="17">
        <v>-13449.3009</v>
      </c>
      <c r="M59" s="17">
        <v>-2912.6594</v>
      </c>
      <c r="N59" s="17">
        <v>-423.52170000000001</v>
      </c>
      <c r="O59" s="17">
        <v>5181.6675999999998</v>
      </c>
      <c r="P59" s="17">
        <v>10127.757799999999</v>
      </c>
      <c r="Q59" s="17">
        <v>12195.8302</v>
      </c>
      <c r="R59" s="17">
        <v>22217.204699999998</v>
      </c>
      <c r="S59" s="17">
        <v>8699.9555</v>
      </c>
      <c r="T59" s="17">
        <v>8397.3364000000001</v>
      </c>
      <c r="U59" s="17">
        <v>5032.8060999999998</v>
      </c>
      <c r="V59" s="17">
        <v>-10402.8986</v>
      </c>
      <c r="W59" s="17">
        <v>-1445.9157</v>
      </c>
      <c r="X59" s="17">
        <v>5356.4215999999997</v>
      </c>
      <c r="Y59" s="17">
        <v>-8967.7325000000001</v>
      </c>
      <c r="Z59" s="17">
        <v>-9787.7999</v>
      </c>
      <c r="AA59" s="17">
        <v>-5959.5936000000002</v>
      </c>
      <c r="AB59" s="17">
        <v>5558.1660000000002</v>
      </c>
      <c r="AC59" s="17">
        <v>31061.688200000001</v>
      </c>
      <c r="AD59" s="17">
        <v>37455.809699999998</v>
      </c>
      <c r="AE59" s="17">
        <v>23802.2742</v>
      </c>
      <c r="AF59" s="17">
        <v>-5486.2260999999999</v>
      </c>
      <c r="AG59" s="17">
        <v>11010.143099999999</v>
      </c>
      <c r="AH59" s="17"/>
      <c r="AI59" s="20" t="s">
        <v>85</v>
      </c>
      <c r="AJ59" s="21" t="s">
        <v>154</v>
      </c>
    </row>
    <row r="60" spans="1:36" s="10" customFormat="1" ht="12.95" customHeight="1">
      <c r="A60" s="16" t="s">
        <v>157</v>
      </c>
      <c r="B60" s="16" t="s">
        <v>158</v>
      </c>
      <c r="C60" s="18">
        <v>-1631.6492000000001</v>
      </c>
      <c r="D60" s="18">
        <v>-11943.614799999999</v>
      </c>
      <c r="E60" s="18">
        <v>-13263.483</v>
      </c>
      <c r="F60" s="18">
        <v>-4590.8355000000001</v>
      </c>
      <c r="G60" s="18">
        <v>-2947.3670999999999</v>
      </c>
      <c r="H60" s="18">
        <v>-6400.4744000000001</v>
      </c>
      <c r="I60" s="18">
        <v>-1710.4548</v>
      </c>
      <c r="J60" s="18">
        <v>1793.8541</v>
      </c>
      <c r="K60" s="18">
        <v>-2196.0826000000002</v>
      </c>
      <c r="L60" s="18">
        <v>4746.7232000000004</v>
      </c>
      <c r="M60" s="18">
        <v>-707.45540000000005</v>
      </c>
      <c r="N60" s="18">
        <v>676.9307</v>
      </c>
      <c r="O60" s="18">
        <v>-224.24680000000001</v>
      </c>
      <c r="P60" s="18">
        <v>-3533.7548999999999</v>
      </c>
      <c r="Q60" s="18">
        <v>-5279.3666000000003</v>
      </c>
      <c r="R60" s="18">
        <v>-4859.3172999999997</v>
      </c>
      <c r="S60" s="18">
        <v>-2764.7451999999998</v>
      </c>
      <c r="T60" s="18">
        <v>-4822.3971000000001</v>
      </c>
      <c r="U60" s="18">
        <v>-8033.4772999999996</v>
      </c>
      <c r="V60" s="18">
        <v>-3810.0133000000001</v>
      </c>
      <c r="W60" s="18">
        <v>2774.4265</v>
      </c>
      <c r="X60" s="18">
        <v>-12024.5311</v>
      </c>
      <c r="Y60" s="18">
        <v>-11010.152</v>
      </c>
      <c r="Z60" s="18">
        <v>-4413.5393000000004</v>
      </c>
      <c r="AA60" s="18">
        <v>-8014.1145999999999</v>
      </c>
      <c r="AB60" s="18">
        <v>-10083.698200000001</v>
      </c>
      <c r="AC60" s="18">
        <v>3931.7179999999998</v>
      </c>
      <c r="AD60" s="18">
        <v>-6796.3154999999997</v>
      </c>
      <c r="AE60" s="18">
        <v>-1166.5256999999999</v>
      </c>
      <c r="AF60" s="18">
        <v>-11754.8079</v>
      </c>
      <c r="AG60" s="18">
        <v>-13218.5857</v>
      </c>
      <c r="AH60" s="18"/>
      <c r="AI60" s="16" t="s">
        <v>157</v>
      </c>
      <c r="AJ60" s="19" t="s">
        <v>159</v>
      </c>
    </row>
    <row r="61" spans="1:36" s="10" customFormat="1" ht="12.95" customHeight="1">
      <c r="A61" s="16" t="s">
        <v>160</v>
      </c>
      <c r="B61" s="16" t="s">
        <v>161</v>
      </c>
      <c r="C61" s="18">
        <v>-131.4836</v>
      </c>
      <c r="D61" s="18">
        <v>-4161.9897000000001</v>
      </c>
      <c r="E61" s="18">
        <v>-37374.975599999998</v>
      </c>
      <c r="F61" s="18">
        <v>-30066.578600000001</v>
      </c>
      <c r="G61" s="18">
        <v>-11873.4329</v>
      </c>
      <c r="H61" s="18">
        <v>-19220.702099999999</v>
      </c>
      <c r="I61" s="18">
        <v>-29675.325000000001</v>
      </c>
      <c r="J61" s="18">
        <v>-22022.664499999999</v>
      </c>
      <c r="K61" s="18">
        <v>-29658.625</v>
      </c>
      <c r="L61" s="18">
        <v>-27008.423999999999</v>
      </c>
      <c r="M61" s="18">
        <v>-6239.3036000000002</v>
      </c>
      <c r="N61" s="18">
        <v>6069.2902999999997</v>
      </c>
      <c r="O61" s="18">
        <v>14939.240400000001</v>
      </c>
      <c r="P61" s="18">
        <v>23667.995999999999</v>
      </c>
      <c r="Q61" s="18">
        <v>-9653.1041999999998</v>
      </c>
      <c r="R61" s="18">
        <v>-8058.348</v>
      </c>
      <c r="S61" s="18">
        <v>35077.188499999997</v>
      </c>
      <c r="T61" s="18">
        <v>23520.881700000002</v>
      </c>
      <c r="U61" s="18">
        <v>-17559.098900000001</v>
      </c>
      <c r="V61" s="18">
        <v>-11710.0749</v>
      </c>
      <c r="W61" s="18">
        <v>17219.528999999999</v>
      </c>
      <c r="X61" s="18">
        <v>-13671.4578</v>
      </c>
      <c r="Y61" s="18">
        <v>-27069.4591</v>
      </c>
      <c r="Z61" s="18">
        <v>9955.7456999999995</v>
      </c>
      <c r="AA61" s="18">
        <v>15715.063</v>
      </c>
      <c r="AB61" s="18">
        <v>60857.704100000003</v>
      </c>
      <c r="AC61" s="18">
        <v>64622.716200000003</v>
      </c>
      <c r="AD61" s="18">
        <v>125889.29489999999</v>
      </c>
      <c r="AE61" s="18">
        <v>38862.576999999997</v>
      </c>
      <c r="AF61" s="18">
        <v>46991.032200000001</v>
      </c>
      <c r="AG61" s="18">
        <v>92898.768100000001</v>
      </c>
      <c r="AH61" s="18"/>
      <c r="AI61" s="16" t="s">
        <v>160</v>
      </c>
      <c r="AJ61" s="19" t="s">
        <v>162</v>
      </c>
    </row>
    <row r="62" spans="1:36" s="10" customFormat="1" ht="12.95" customHeight="1">
      <c r="A62" s="16" t="s">
        <v>163</v>
      </c>
      <c r="B62" s="16" t="s">
        <v>164</v>
      </c>
      <c r="C62" s="18">
        <v>131.4836</v>
      </c>
      <c r="D62" s="18">
        <v>4161.9897000000001</v>
      </c>
      <c r="E62" s="18">
        <v>37374.975599999998</v>
      </c>
      <c r="F62" s="18">
        <v>30066.578600000001</v>
      </c>
      <c r="G62" s="18">
        <v>11873.4329</v>
      </c>
      <c r="H62" s="18">
        <v>19220.702099999999</v>
      </c>
      <c r="I62" s="18">
        <v>29675.325000000001</v>
      </c>
      <c r="J62" s="18">
        <v>22022.664499999999</v>
      </c>
      <c r="K62" s="18">
        <v>29658.625</v>
      </c>
      <c r="L62" s="18">
        <v>27008.423999999999</v>
      </c>
      <c r="M62" s="18">
        <v>6239.3036000000002</v>
      </c>
      <c r="N62" s="18">
        <v>-6069.2921999999999</v>
      </c>
      <c r="O62" s="18">
        <v>-14939.2361</v>
      </c>
      <c r="P62" s="18">
        <v>-23667.995999999999</v>
      </c>
      <c r="Q62" s="18">
        <v>9653.1041999999998</v>
      </c>
      <c r="R62" s="18">
        <v>8058.348</v>
      </c>
      <c r="S62" s="18">
        <v>-35077.188499999997</v>
      </c>
      <c r="T62" s="18">
        <v>-23624.736099999998</v>
      </c>
      <c r="U62" s="18">
        <v>17559.098900000001</v>
      </c>
      <c r="V62" s="18">
        <v>11710.0749</v>
      </c>
      <c r="W62" s="18">
        <v>-17219.640299999999</v>
      </c>
      <c r="X62" s="18">
        <v>13671.4108</v>
      </c>
      <c r="Y62" s="18">
        <v>27068.852599999998</v>
      </c>
      <c r="Z62" s="18">
        <v>-9955.6933000000008</v>
      </c>
      <c r="AA62" s="18">
        <v>-15715.010399999999</v>
      </c>
      <c r="AB62" s="18">
        <v>-60857.481899999999</v>
      </c>
      <c r="AC62" s="18">
        <v>-64622.498899999999</v>
      </c>
      <c r="AD62" s="18">
        <v>-125889.0659</v>
      </c>
      <c r="AE62" s="18">
        <v>-38862.9179</v>
      </c>
      <c r="AF62" s="18">
        <v>-46991.138299999999</v>
      </c>
      <c r="AG62" s="18">
        <v>-92898.634099999996</v>
      </c>
      <c r="AH62" s="18"/>
      <c r="AI62" s="16" t="s">
        <v>163</v>
      </c>
      <c r="AJ62" s="19" t="s">
        <v>165</v>
      </c>
    </row>
    <row r="63" spans="1:36" ht="12.95" customHeight="1">
      <c r="A63" s="20" t="s">
        <v>85</v>
      </c>
      <c r="B63" s="20" t="s">
        <v>166</v>
      </c>
      <c r="C63" s="17">
        <v>-1787.3063999999999</v>
      </c>
      <c r="D63" s="17">
        <v>1944.72</v>
      </c>
      <c r="E63" s="17">
        <v>19766.752</v>
      </c>
      <c r="F63" s="17">
        <v>-659.95360000000005</v>
      </c>
      <c r="G63" s="17">
        <v>-12158.2382</v>
      </c>
      <c r="H63" s="17">
        <v>-1327.9405999999999</v>
      </c>
      <c r="I63" s="17">
        <v>7736.9152000000004</v>
      </c>
      <c r="J63" s="17">
        <v>-3325.3580999999999</v>
      </c>
      <c r="K63" s="17">
        <v>6804.5925999999999</v>
      </c>
      <c r="L63" s="17">
        <v>-2462.2642999999998</v>
      </c>
      <c r="M63" s="17">
        <v>-15370.124299999999</v>
      </c>
      <c r="N63" s="17">
        <v>-17874.751499999998</v>
      </c>
      <c r="O63" s="17">
        <v>-22634.071100000001</v>
      </c>
      <c r="P63" s="17">
        <v>-21522.1191</v>
      </c>
      <c r="Q63" s="17">
        <v>4015.3786</v>
      </c>
      <c r="R63" s="17">
        <v>-23410.595700000002</v>
      </c>
      <c r="S63" s="17">
        <v>-26803.6754</v>
      </c>
      <c r="T63" s="17">
        <v>-15837.279399999999</v>
      </c>
      <c r="U63" s="17">
        <v>8836.5957999999991</v>
      </c>
      <c r="V63" s="17">
        <v>6100.9862999999996</v>
      </c>
      <c r="W63" s="17">
        <v>-9153.3507000000009</v>
      </c>
      <c r="X63" s="17">
        <v>-2505.2818000000002</v>
      </c>
      <c r="Y63" s="17">
        <v>4708.1311999999998</v>
      </c>
      <c r="Z63" s="17">
        <v>-28535.067999999999</v>
      </c>
      <c r="AA63" s="17">
        <v>-24530.351200000001</v>
      </c>
      <c r="AB63" s="17">
        <v>-39446.903100000003</v>
      </c>
      <c r="AC63" s="17">
        <v>-51917.252699999997</v>
      </c>
      <c r="AD63" s="17">
        <v>-127833.82460000001</v>
      </c>
      <c r="AE63" s="17">
        <v>-42490.327499999999</v>
      </c>
      <c r="AF63" s="17">
        <v>-51434.893799999998</v>
      </c>
      <c r="AG63" s="17">
        <v>-86783.318599999999</v>
      </c>
      <c r="AH63" s="17"/>
      <c r="AI63" s="20" t="s">
        <v>85</v>
      </c>
      <c r="AJ63" s="21" t="s">
        <v>167</v>
      </c>
    </row>
    <row r="64" spans="1:36" ht="12.95" customHeight="1">
      <c r="A64" s="20" t="s">
        <v>85</v>
      </c>
      <c r="B64" s="20" t="s">
        <v>168</v>
      </c>
      <c r="C64" s="17">
        <v>-129.78970000000001</v>
      </c>
      <c r="D64" s="17">
        <v>377.56799999999998</v>
      </c>
      <c r="E64" s="17">
        <v>1482.3968</v>
      </c>
      <c r="F64" s="17">
        <v>6154.6142</v>
      </c>
      <c r="G64" s="17">
        <v>3441.0520999999999</v>
      </c>
      <c r="H64" s="17">
        <v>1478.6760999999999</v>
      </c>
      <c r="I64" s="17">
        <v>135.35659999999999</v>
      </c>
      <c r="J64" s="17">
        <v>-800.50720000000001</v>
      </c>
      <c r="K64" s="17">
        <v>-885.6866</v>
      </c>
      <c r="L64" s="17">
        <v>-275.05369999999999</v>
      </c>
      <c r="M64" s="17">
        <v>1208.5578</v>
      </c>
      <c r="N64" s="17">
        <v>-1030.9550999999999</v>
      </c>
      <c r="O64" s="17">
        <v>-1668.4812999999999</v>
      </c>
      <c r="P64" s="17">
        <v>-909.53200000000004</v>
      </c>
      <c r="Q64" s="17">
        <v>-1257.2705000000001</v>
      </c>
      <c r="R64" s="17">
        <v>12743.291800000001</v>
      </c>
      <c r="S64" s="17">
        <v>-1937.0046</v>
      </c>
      <c r="T64" s="17">
        <v>-3966.5414999999998</v>
      </c>
      <c r="U64" s="17">
        <v>2592.4484000000002</v>
      </c>
      <c r="V64" s="17">
        <v>-1060.8179</v>
      </c>
      <c r="W64" s="17">
        <v>-10889.1356</v>
      </c>
      <c r="X64" s="17">
        <v>15718.295899999999</v>
      </c>
      <c r="Y64" s="17">
        <v>12056.333199999999</v>
      </c>
      <c r="Z64" s="17">
        <v>5058.6503000000002</v>
      </c>
      <c r="AA64" s="17">
        <v>-6207.7159000000001</v>
      </c>
      <c r="AB64" s="17">
        <v>-26922.119299999998</v>
      </c>
      <c r="AC64" s="17">
        <v>-12028.603499999999</v>
      </c>
      <c r="AD64" s="17">
        <v>89.75</v>
      </c>
      <c r="AE64" s="17">
        <v>30.683499999999999</v>
      </c>
      <c r="AF64" s="17">
        <v>311.39299999999997</v>
      </c>
      <c r="AG64" s="17">
        <v>534.21</v>
      </c>
      <c r="AH64" s="17"/>
      <c r="AI64" s="20" t="s">
        <v>85</v>
      </c>
      <c r="AJ64" s="21" t="s">
        <v>169</v>
      </c>
    </row>
    <row r="65" spans="1:36" ht="12.95" customHeight="1">
      <c r="A65" s="20" t="s">
        <v>85</v>
      </c>
      <c r="B65" s="20" t="s">
        <v>170</v>
      </c>
      <c r="C65" s="17">
        <v>2046.2154</v>
      </c>
      <c r="D65" s="17">
        <v>1839.7027</v>
      </c>
      <c r="E65" s="17">
        <v>16125.8328</v>
      </c>
      <c r="F65" s="17">
        <v>24571.918099999999</v>
      </c>
      <c r="G65" s="17">
        <v>20590.613700000002</v>
      </c>
      <c r="H65" s="17">
        <v>19069.9663</v>
      </c>
      <c r="I65" s="17">
        <v>21803.051800000001</v>
      </c>
      <c r="J65" s="17">
        <v>26148.531999999999</v>
      </c>
      <c r="K65" s="17">
        <v>23739.754099999998</v>
      </c>
      <c r="L65" s="17">
        <v>29745.748</v>
      </c>
      <c r="M65" s="17">
        <v>20400.869299999998</v>
      </c>
      <c r="N65" s="17">
        <v>12836.4108</v>
      </c>
      <c r="O65" s="17">
        <v>9363.3078000000005</v>
      </c>
      <c r="P65" s="17">
        <v>-1236.3620000000001</v>
      </c>
      <c r="Q65" s="17">
        <v>6895.07</v>
      </c>
      <c r="R65" s="17">
        <v>18725.705000000002</v>
      </c>
      <c r="S65" s="17">
        <v>-6336.4960000000001</v>
      </c>
      <c r="T65" s="17">
        <v>-3820.92</v>
      </c>
      <c r="U65" s="17">
        <v>6130.05</v>
      </c>
      <c r="V65" s="17">
        <v>6669.9195</v>
      </c>
      <c r="W65" s="17">
        <v>2822.846</v>
      </c>
      <c r="X65" s="17">
        <v>459.35300000000001</v>
      </c>
      <c r="Y65" s="17">
        <v>10304.2876</v>
      </c>
      <c r="Z65" s="17">
        <v>13524.7327</v>
      </c>
      <c r="AA65" s="17">
        <v>15023.018899999999</v>
      </c>
      <c r="AB65" s="17">
        <v>5511.5482000000002</v>
      </c>
      <c r="AC65" s="17">
        <v>-676.64080000000001</v>
      </c>
      <c r="AD65" s="17">
        <v>1855.0117</v>
      </c>
      <c r="AE65" s="17">
        <v>3597.5259999999998</v>
      </c>
      <c r="AF65" s="17">
        <v>4131.6824999999999</v>
      </c>
      <c r="AG65" s="17">
        <v>-6649.5056000000004</v>
      </c>
      <c r="AH65" s="17"/>
      <c r="AI65" s="20" t="s">
        <v>85</v>
      </c>
      <c r="AJ65" s="21" t="s">
        <v>171</v>
      </c>
    </row>
    <row r="66" spans="1:36" ht="12.9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</row>
    <row r="67" spans="1:36" ht="12.95" customHeight="1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</row>
    <row r="68" spans="1:36" ht="12.95" customHeight="1">
      <c r="A68" s="29" t="s">
        <v>172</v>
      </c>
    </row>
    <row r="69" spans="1:36" ht="12.95" customHeight="1">
      <c r="A69" s="29"/>
    </row>
    <row r="70" spans="1:36" ht="12.95" customHeight="1">
      <c r="A70" s="30" t="s">
        <v>173</v>
      </c>
    </row>
    <row r="71" spans="1:36" ht="12.95" customHeight="1"/>
    <row r="73" spans="1:36"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</row>
    <row r="74" spans="1:36"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</row>
    <row r="75" spans="1:36"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</row>
    <row r="79" spans="1:36"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</row>
    <row r="80" spans="1:36"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</row>
    <row r="81" spans="3:33"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</row>
    <row r="82" spans="3:33"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</row>
    <row r="83" spans="3:33"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</row>
    <row r="85" spans="3:33"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</row>
    <row r="88" spans="3:33"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</row>
    <row r="89" spans="3:33"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</row>
  </sheetData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BD87"/>
  <sheetViews>
    <sheetView topLeftCell="A19" workbookViewId="0">
      <selection activeCell="A78" sqref="A78:XFD78"/>
    </sheetView>
  </sheetViews>
  <sheetFormatPr defaultRowHeight="12.75"/>
  <cols>
    <col min="1" max="1" width="2.7109375" style="8" customWidth="1"/>
    <col min="2" max="2" width="33.7109375" style="8" customWidth="1"/>
    <col min="3" max="4" width="10.42578125" style="8" bestFit="1" customWidth="1"/>
    <col min="5" max="5" width="10.28515625" style="8" bestFit="1" customWidth="1"/>
    <col min="6" max="6" width="9.42578125" style="8" bestFit="1" customWidth="1"/>
    <col min="7" max="7" width="10.28515625" style="8" bestFit="1" customWidth="1"/>
    <col min="8" max="8" width="9.7109375" style="8" bestFit="1" customWidth="1"/>
    <col min="9" max="9" width="10.28515625" style="8" bestFit="1" customWidth="1"/>
    <col min="10" max="10" width="9.42578125" style="8" bestFit="1" customWidth="1"/>
    <col min="11" max="11" width="10.28515625" style="8" bestFit="1" customWidth="1"/>
    <col min="12" max="12" width="9.7109375" style="8" bestFit="1" customWidth="1"/>
    <col min="13" max="33" width="10.42578125" style="8" bestFit="1" customWidth="1"/>
    <col min="34" max="34" width="2.5703125" style="8" customWidth="1"/>
    <col min="35" max="35" width="2.7109375" style="8" customWidth="1"/>
    <col min="36" max="36" width="33.7109375" style="8" customWidth="1"/>
    <col min="37" max="38" width="9.140625" style="8"/>
    <col min="39" max="39" width="9.5703125" style="8" bestFit="1" customWidth="1"/>
    <col min="40" max="256" width="9.140625" style="8"/>
    <col min="257" max="257" width="2.7109375" style="8" customWidth="1"/>
    <col min="258" max="258" width="33.7109375" style="8" customWidth="1"/>
    <col min="259" max="260" width="10.42578125" style="8" bestFit="1" customWidth="1"/>
    <col min="261" max="261" width="10.28515625" style="8" bestFit="1" customWidth="1"/>
    <col min="262" max="262" width="9.42578125" style="8" bestFit="1" customWidth="1"/>
    <col min="263" max="263" width="10.28515625" style="8" bestFit="1" customWidth="1"/>
    <col min="264" max="264" width="9.7109375" style="8" bestFit="1" customWidth="1"/>
    <col min="265" max="265" width="10.28515625" style="8" bestFit="1" customWidth="1"/>
    <col min="266" max="266" width="9.42578125" style="8" bestFit="1" customWidth="1"/>
    <col min="267" max="267" width="10.28515625" style="8" bestFit="1" customWidth="1"/>
    <col min="268" max="268" width="9.7109375" style="8" bestFit="1" customWidth="1"/>
    <col min="269" max="289" width="10.42578125" style="8" bestFit="1" customWidth="1"/>
    <col min="290" max="290" width="2.5703125" style="8" customWidth="1"/>
    <col min="291" max="291" width="2.7109375" style="8" customWidth="1"/>
    <col min="292" max="292" width="33.7109375" style="8" customWidth="1"/>
    <col min="293" max="294" width="9.140625" style="8"/>
    <col min="295" max="295" width="9.5703125" style="8" bestFit="1" customWidth="1"/>
    <col min="296" max="512" width="9.140625" style="8"/>
    <col min="513" max="513" width="2.7109375" style="8" customWidth="1"/>
    <col min="514" max="514" width="33.7109375" style="8" customWidth="1"/>
    <col min="515" max="516" width="10.42578125" style="8" bestFit="1" customWidth="1"/>
    <col min="517" max="517" width="10.28515625" style="8" bestFit="1" customWidth="1"/>
    <col min="518" max="518" width="9.42578125" style="8" bestFit="1" customWidth="1"/>
    <col min="519" max="519" width="10.28515625" style="8" bestFit="1" customWidth="1"/>
    <col min="520" max="520" width="9.7109375" style="8" bestFit="1" customWidth="1"/>
    <col min="521" max="521" width="10.28515625" style="8" bestFit="1" customWidth="1"/>
    <col min="522" max="522" width="9.42578125" style="8" bestFit="1" customWidth="1"/>
    <col min="523" max="523" width="10.28515625" style="8" bestFit="1" customWidth="1"/>
    <col min="524" max="524" width="9.7109375" style="8" bestFit="1" customWidth="1"/>
    <col min="525" max="545" width="10.42578125" style="8" bestFit="1" customWidth="1"/>
    <col min="546" max="546" width="2.5703125" style="8" customWidth="1"/>
    <col min="547" max="547" width="2.7109375" style="8" customWidth="1"/>
    <col min="548" max="548" width="33.7109375" style="8" customWidth="1"/>
    <col min="549" max="550" width="9.140625" style="8"/>
    <col min="551" max="551" width="9.5703125" style="8" bestFit="1" customWidth="1"/>
    <col min="552" max="768" width="9.140625" style="8"/>
    <col min="769" max="769" width="2.7109375" style="8" customWidth="1"/>
    <col min="770" max="770" width="33.7109375" style="8" customWidth="1"/>
    <col min="771" max="772" width="10.42578125" style="8" bestFit="1" customWidth="1"/>
    <col min="773" max="773" width="10.28515625" style="8" bestFit="1" customWidth="1"/>
    <col min="774" max="774" width="9.42578125" style="8" bestFit="1" customWidth="1"/>
    <col min="775" max="775" width="10.28515625" style="8" bestFit="1" customWidth="1"/>
    <col min="776" max="776" width="9.7109375" style="8" bestFit="1" customWidth="1"/>
    <col min="777" max="777" width="10.28515625" style="8" bestFit="1" customWidth="1"/>
    <col min="778" max="778" width="9.42578125" style="8" bestFit="1" customWidth="1"/>
    <col min="779" max="779" width="10.28515625" style="8" bestFit="1" customWidth="1"/>
    <col min="780" max="780" width="9.7109375" style="8" bestFit="1" customWidth="1"/>
    <col min="781" max="801" width="10.42578125" style="8" bestFit="1" customWidth="1"/>
    <col min="802" max="802" width="2.5703125" style="8" customWidth="1"/>
    <col min="803" max="803" width="2.7109375" style="8" customWidth="1"/>
    <col min="804" max="804" width="33.7109375" style="8" customWidth="1"/>
    <col min="805" max="806" width="9.140625" style="8"/>
    <col min="807" max="807" width="9.5703125" style="8" bestFit="1" customWidth="1"/>
    <col min="808" max="1024" width="9.140625" style="8"/>
    <col min="1025" max="1025" width="2.7109375" style="8" customWidth="1"/>
    <col min="1026" max="1026" width="33.7109375" style="8" customWidth="1"/>
    <col min="1027" max="1028" width="10.42578125" style="8" bestFit="1" customWidth="1"/>
    <col min="1029" max="1029" width="10.28515625" style="8" bestFit="1" customWidth="1"/>
    <col min="1030" max="1030" width="9.42578125" style="8" bestFit="1" customWidth="1"/>
    <col min="1031" max="1031" width="10.28515625" style="8" bestFit="1" customWidth="1"/>
    <col min="1032" max="1032" width="9.7109375" style="8" bestFit="1" customWidth="1"/>
    <col min="1033" max="1033" width="10.28515625" style="8" bestFit="1" customWidth="1"/>
    <col min="1034" max="1034" width="9.42578125" style="8" bestFit="1" customWidth="1"/>
    <col min="1035" max="1035" width="10.28515625" style="8" bestFit="1" customWidth="1"/>
    <col min="1036" max="1036" width="9.7109375" style="8" bestFit="1" customWidth="1"/>
    <col min="1037" max="1057" width="10.42578125" style="8" bestFit="1" customWidth="1"/>
    <col min="1058" max="1058" width="2.5703125" style="8" customWidth="1"/>
    <col min="1059" max="1059" width="2.7109375" style="8" customWidth="1"/>
    <col min="1060" max="1060" width="33.7109375" style="8" customWidth="1"/>
    <col min="1061" max="1062" width="9.140625" style="8"/>
    <col min="1063" max="1063" width="9.5703125" style="8" bestFit="1" customWidth="1"/>
    <col min="1064" max="1280" width="9.140625" style="8"/>
    <col min="1281" max="1281" width="2.7109375" style="8" customWidth="1"/>
    <col min="1282" max="1282" width="33.7109375" style="8" customWidth="1"/>
    <col min="1283" max="1284" width="10.42578125" style="8" bestFit="1" customWidth="1"/>
    <col min="1285" max="1285" width="10.28515625" style="8" bestFit="1" customWidth="1"/>
    <col min="1286" max="1286" width="9.42578125" style="8" bestFit="1" customWidth="1"/>
    <col min="1287" max="1287" width="10.28515625" style="8" bestFit="1" customWidth="1"/>
    <col min="1288" max="1288" width="9.7109375" style="8" bestFit="1" customWidth="1"/>
    <col min="1289" max="1289" width="10.28515625" style="8" bestFit="1" customWidth="1"/>
    <col min="1290" max="1290" width="9.42578125" style="8" bestFit="1" customWidth="1"/>
    <col min="1291" max="1291" width="10.28515625" style="8" bestFit="1" customWidth="1"/>
    <col min="1292" max="1292" width="9.7109375" style="8" bestFit="1" customWidth="1"/>
    <col min="1293" max="1313" width="10.42578125" style="8" bestFit="1" customWidth="1"/>
    <col min="1314" max="1314" width="2.5703125" style="8" customWidth="1"/>
    <col min="1315" max="1315" width="2.7109375" style="8" customWidth="1"/>
    <col min="1316" max="1316" width="33.7109375" style="8" customWidth="1"/>
    <col min="1317" max="1318" width="9.140625" style="8"/>
    <col min="1319" max="1319" width="9.5703125" style="8" bestFit="1" customWidth="1"/>
    <col min="1320" max="1536" width="9.140625" style="8"/>
    <col min="1537" max="1537" width="2.7109375" style="8" customWidth="1"/>
    <col min="1538" max="1538" width="33.7109375" style="8" customWidth="1"/>
    <col min="1539" max="1540" width="10.42578125" style="8" bestFit="1" customWidth="1"/>
    <col min="1541" max="1541" width="10.28515625" style="8" bestFit="1" customWidth="1"/>
    <col min="1542" max="1542" width="9.42578125" style="8" bestFit="1" customWidth="1"/>
    <col min="1543" max="1543" width="10.28515625" style="8" bestFit="1" customWidth="1"/>
    <col min="1544" max="1544" width="9.7109375" style="8" bestFit="1" customWidth="1"/>
    <col min="1545" max="1545" width="10.28515625" style="8" bestFit="1" customWidth="1"/>
    <col min="1546" max="1546" width="9.42578125" style="8" bestFit="1" customWidth="1"/>
    <col min="1547" max="1547" width="10.28515625" style="8" bestFit="1" customWidth="1"/>
    <col min="1548" max="1548" width="9.7109375" style="8" bestFit="1" customWidth="1"/>
    <col min="1549" max="1569" width="10.42578125" style="8" bestFit="1" customWidth="1"/>
    <col min="1570" max="1570" width="2.5703125" style="8" customWidth="1"/>
    <col min="1571" max="1571" width="2.7109375" style="8" customWidth="1"/>
    <col min="1572" max="1572" width="33.7109375" style="8" customWidth="1"/>
    <col min="1573" max="1574" width="9.140625" style="8"/>
    <col min="1575" max="1575" width="9.5703125" style="8" bestFit="1" customWidth="1"/>
    <col min="1576" max="1792" width="9.140625" style="8"/>
    <col min="1793" max="1793" width="2.7109375" style="8" customWidth="1"/>
    <col min="1794" max="1794" width="33.7109375" style="8" customWidth="1"/>
    <col min="1795" max="1796" width="10.42578125" style="8" bestFit="1" customWidth="1"/>
    <col min="1797" max="1797" width="10.28515625" style="8" bestFit="1" customWidth="1"/>
    <col min="1798" max="1798" width="9.42578125" style="8" bestFit="1" customWidth="1"/>
    <col min="1799" max="1799" width="10.28515625" style="8" bestFit="1" customWidth="1"/>
    <col min="1800" max="1800" width="9.7109375" style="8" bestFit="1" customWidth="1"/>
    <col min="1801" max="1801" width="10.28515625" style="8" bestFit="1" customWidth="1"/>
    <col min="1802" max="1802" width="9.42578125" style="8" bestFit="1" customWidth="1"/>
    <col min="1803" max="1803" width="10.28515625" style="8" bestFit="1" customWidth="1"/>
    <col min="1804" max="1804" width="9.7109375" style="8" bestFit="1" customWidth="1"/>
    <col min="1805" max="1825" width="10.42578125" style="8" bestFit="1" customWidth="1"/>
    <col min="1826" max="1826" width="2.5703125" style="8" customWidth="1"/>
    <col min="1827" max="1827" width="2.7109375" style="8" customWidth="1"/>
    <col min="1828" max="1828" width="33.7109375" style="8" customWidth="1"/>
    <col min="1829" max="1830" width="9.140625" style="8"/>
    <col min="1831" max="1831" width="9.5703125" style="8" bestFit="1" customWidth="1"/>
    <col min="1832" max="2048" width="9.140625" style="8"/>
    <col min="2049" max="2049" width="2.7109375" style="8" customWidth="1"/>
    <col min="2050" max="2050" width="33.7109375" style="8" customWidth="1"/>
    <col min="2051" max="2052" width="10.42578125" style="8" bestFit="1" customWidth="1"/>
    <col min="2053" max="2053" width="10.28515625" style="8" bestFit="1" customWidth="1"/>
    <col min="2054" max="2054" width="9.42578125" style="8" bestFit="1" customWidth="1"/>
    <col min="2055" max="2055" width="10.28515625" style="8" bestFit="1" customWidth="1"/>
    <col min="2056" max="2056" width="9.7109375" style="8" bestFit="1" customWidth="1"/>
    <col min="2057" max="2057" width="10.28515625" style="8" bestFit="1" customWidth="1"/>
    <col min="2058" max="2058" width="9.42578125" style="8" bestFit="1" customWidth="1"/>
    <col min="2059" max="2059" width="10.28515625" style="8" bestFit="1" customWidth="1"/>
    <col min="2060" max="2060" width="9.7109375" style="8" bestFit="1" customWidth="1"/>
    <col min="2061" max="2081" width="10.42578125" style="8" bestFit="1" customWidth="1"/>
    <col min="2082" max="2082" width="2.5703125" style="8" customWidth="1"/>
    <col min="2083" max="2083" width="2.7109375" style="8" customWidth="1"/>
    <col min="2084" max="2084" width="33.7109375" style="8" customWidth="1"/>
    <col min="2085" max="2086" width="9.140625" style="8"/>
    <col min="2087" max="2087" width="9.5703125" style="8" bestFit="1" customWidth="1"/>
    <col min="2088" max="2304" width="9.140625" style="8"/>
    <col min="2305" max="2305" width="2.7109375" style="8" customWidth="1"/>
    <col min="2306" max="2306" width="33.7109375" style="8" customWidth="1"/>
    <col min="2307" max="2308" width="10.42578125" style="8" bestFit="1" customWidth="1"/>
    <col min="2309" max="2309" width="10.28515625" style="8" bestFit="1" customWidth="1"/>
    <col min="2310" max="2310" width="9.42578125" style="8" bestFit="1" customWidth="1"/>
    <col min="2311" max="2311" width="10.28515625" style="8" bestFit="1" customWidth="1"/>
    <col min="2312" max="2312" width="9.7109375" style="8" bestFit="1" customWidth="1"/>
    <col min="2313" max="2313" width="10.28515625" style="8" bestFit="1" customWidth="1"/>
    <col min="2314" max="2314" width="9.42578125" style="8" bestFit="1" customWidth="1"/>
    <col min="2315" max="2315" width="10.28515625" style="8" bestFit="1" customWidth="1"/>
    <col min="2316" max="2316" width="9.7109375" style="8" bestFit="1" customWidth="1"/>
    <col min="2317" max="2337" width="10.42578125" style="8" bestFit="1" customWidth="1"/>
    <col min="2338" max="2338" width="2.5703125" style="8" customWidth="1"/>
    <col min="2339" max="2339" width="2.7109375" style="8" customWidth="1"/>
    <col min="2340" max="2340" width="33.7109375" style="8" customWidth="1"/>
    <col min="2341" max="2342" width="9.140625" style="8"/>
    <col min="2343" max="2343" width="9.5703125" style="8" bestFit="1" customWidth="1"/>
    <col min="2344" max="2560" width="9.140625" style="8"/>
    <col min="2561" max="2561" width="2.7109375" style="8" customWidth="1"/>
    <col min="2562" max="2562" width="33.7109375" style="8" customWidth="1"/>
    <col min="2563" max="2564" width="10.42578125" style="8" bestFit="1" customWidth="1"/>
    <col min="2565" max="2565" width="10.28515625" style="8" bestFit="1" customWidth="1"/>
    <col min="2566" max="2566" width="9.42578125" style="8" bestFit="1" customWidth="1"/>
    <col min="2567" max="2567" width="10.28515625" style="8" bestFit="1" customWidth="1"/>
    <col min="2568" max="2568" width="9.7109375" style="8" bestFit="1" customWidth="1"/>
    <col min="2569" max="2569" width="10.28515625" style="8" bestFit="1" customWidth="1"/>
    <col min="2570" max="2570" width="9.42578125" style="8" bestFit="1" customWidth="1"/>
    <col min="2571" max="2571" width="10.28515625" style="8" bestFit="1" customWidth="1"/>
    <col min="2572" max="2572" width="9.7109375" style="8" bestFit="1" customWidth="1"/>
    <col min="2573" max="2593" width="10.42578125" style="8" bestFit="1" customWidth="1"/>
    <col min="2594" max="2594" width="2.5703125" style="8" customWidth="1"/>
    <col min="2595" max="2595" width="2.7109375" style="8" customWidth="1"/>
    <col min="2596" max="2596" width="33.7109375" style="8" customWidth="1"/>
    <col min="2597" max="2598" width="9.140625" style="8"/>
    <col min="2599" max="2599" width="9.5703125" style="8" bestFit="1" customWidth="1"/>
    <col min="2600" max="2816" width="9.140625" style="8"/>
    <col min="2817" max="2817" width="2.7109375" style="8" customWidth="1"/>
    <col min="2818" max="2818" width="33.7109375" style="8" customWidth="1"/>
    <col min="2819" max="2820" width="10.42578125" style="8" bestFit="1" customWidth="1"/>
    <col min="2821" max="2821" width="10.28515625" style="8" bestFit="1" customWidth="1"/>
    <col min="2822" max="2822" width="9.42578125" style="8" bestFit="1" customWidth="1"/>
    <col min="2823" max="2823" width="10.28515625" style="8" bestFit="1" customWidth="1"/>
    <col min="2824" max="2824" width="9.7109375" style="8" bestFit="1" customWidth="1"/>
    <col min="2825" max="2825" width="10.28515625" style="8" bestFit="1" customWidth="1"/>
    <col min="2826" max="2826" width="9.42578125" style="8" bestFit="1" customWidth="1"/>
    <col min="2827" max="2827" width="10.28515625" style="8" bestFit="1" customWidth="1"/>
    <col min="2828" max="2828" width="9.7109375" style="8" bestFit="1" customWidth="1"/>
    <col min="2829" max="2849" width="10.42578125" style="8" bestFit="1" customWidth="1"/>
    <col min="2850" max="2850" width="2.5703125" style="8" customWidth="1"/>
    <col min="2851" max="2851" width="2.7109375" style="8" customWidth="1"/>
    <col min="2852" max="2852" width="33.7109375" style="8" customWidth="1"/>
    <col min="2853" max="2854" width="9.140625" style="8"/>
    <col min="2855" max="2855" width="9.5703125" style="8" bestFit="1" customWidth="1"/>
    <col min="2856" max="3072" width="9.140625" style="8"/>
    <col min="3073" max="3073" width="2.7109375" style="8" customWidth="1"/>
    <col min="3074" max="3074" width="33.7109375" style="8" customWidth="1"/>
    <col min="3075" max="3076" width="10.42578125" style="8" bestFit="1" customWidth="1"/>
    <col min="3077" max="3077" width="10.28515625" style="8" bestFit="1" customWidth="1"/>
    <col min="3078" max="3078" width="9.42578125" style="8" bestFit="1" customWidth="1"/>
    <col min="3079" max="3079" width="10.28515625" style="8" bestFit="1" customWidth="1"/>
    <col min="3080" max="3080" width="9.7109375" style="8" bestFit="1" customWidth="1"/>
    <col min="3081" max="3081" width="10.28515625" style="8" bestFit="1" customWidth="1"/>
    <col min="3082" max="3082" width="9.42578125" style="8" bestFit="1" customWidth="1"/>
    <col min="3083" max="3083" width="10.28515625" style="8" bestFit="1" customWidth="1"/>
    <col min="3084" max="3084" width="9.7109375" style="8" bestFit="1" customWidth="1"/>
    <col min="3085" max="3105" width="10.42578125" style="8" bestFit="1" customWidth="1"/>
    <col min="3106" max="3106" width="2.5703125" style="8" customWidth="1"/>
    <col min="3107" max="3107" width="2.7109375" style="8" customWidth="1"/>
    <col min="3108" max="3108" width="33.7109375" style="8" customWidth="1"/>
    <col min="3109" max="3110" width="9.140625" style="8"/>
    <col min="3111" max="3111" width="9.5703125" style="8" bestFit="1" customWidth="1"/>
    <col min="3112" max="3328" width="9.140625" style="8"/>
    <col min="3329" max="3329" width="2.7109375" style="8" customWidth="1"/>
    <col min="3330" max="3330" width="33.7109375" style="8" customWidth="1"/>
    <col min="3331" max="3332" width="10.42578125" style="8" bestFit="1" customWidth="1"/>
    <col min="3333" max="3333" width="10.28515625" style="8" bestFit="1" customWidth="1"/>
    <col min="3334" max="3334" width="9.42578125" style="8" bestFit="1" customWidth="1"/>
    <col min="3335" max="3335" width="10.28515625" style="8" bestFit="1" customWidth="1"/>
    <col min="3336" max="3336" width="9.7109375" style="8" bestFit="1" customWidth="1"/>
    <col min="3337" max="3337" width="10.28515625" style="8" bestFit="1" customWidth="1"/>
    <col min="3338" max="3338" width="9.42578125" style="8" bestFit="1" customWidth="1"/>
    <col min="3339" max="3339" width="10.28515625" style="8" bestFit="1" customWidth="1"/>
    <col min="3340" max="3340" width="9.7109375" style="8" bestFit="1" customWidth="1"/>
    <col min="3341" max="3361" width="10.42578125" style="8" bestFit="1" customWidth="1"/>
    <col min="3362" max="3362" width="2.5703125" style="8" customWidth="1"/>
    <col min="3363" max="3363" width="2.7109375" style="8" customWidth="1"/>
    <col min="3364" max="3364" width="33.7109375" style="8" customWidth="1"/>
    <col min="3365" max="3366" width="9.140625" style="8"/>
    <col min="3367" max="3367" width="9.5703125" style="8" bestFit="1" customWidth="1"/>
    <col min="3368" max="3584" width="9.140625" style="8"/>
    <col min="3585" max="3585" width="2.7109375" style="8" customWidth="1"/>
    <col min="3586" max="3586" width="33.7109375" style="8" customWidth="1"/>
    <col min="3587" max="3588" width="10.42578125" style="8" bestFit="1" customWidth="1"/>
    <col min="3589" max="3589" width="10.28515625" style="8" bestFit="1" customWidth="1"/>
    <col min="3590" max="3590" width="9.42578125" style="8" bestFit="1" customWidth="1"/>
    <col min="3591" max="3591" width="10.28515625" style="8" bestFit="1" customWidth="1"/>
    <col min="3592" max="3592" width="9.7109375" style="8" bestFit="1" customWidth="1"/>
    <col min="3593" max="3593" width="10.28515625" style="8" bestFit="1" customWidth="1"/>
    <col min="3594" max="3594" width="9.42578125" style="8" bestFit="1" customWidth="1"/>
    <col min="3595" max="3595" width="10.28515625" style="8" bestFit="1" customWidth="1"/>
    <col min="3596" max="3596" width="9.7109375" style="8" bestFit="1" customWidth="1"/>
    <col min="3597" max="3617" width="10.42578125" style="8" bestFit="1" customWidth="1"/>
    <col min="3618" max="3618" width="2.5703125" style="8" customWidth="1"/>
    <col min="3619" max="3619" width="2.7109375" style="8" customWidth="1"/>
    <col min="3620" max="3620" width="33.7109375" style="8" customWidth="1"/>
    <col min="3621" max="3622" width="9.140625" style="8"/>
    <col min="3623" max="3623" width="9.5703125" style="8" bestFit="1" customWidth="1"/>
    <col min="3624" max="3840" width="9.140625" style="8"/>
    <col min="3841" max="3841" width="2.7109375" style="8" customWidth="1"/>
    <col min="3842" max="3842" width="33.7109375" style="8" customWidth="1"/>
    <col min="3843" max="3844" width="10.42578125" style="8" bestFit="1" customWidth="1"/>
    <col min="3845" max="3845" width="10.28515625" style="8" bestFit="1" customWidth="1"/>
    <col min="3846" max="3846" width="9.42578125" style="8" bestFit="1" customWidth="1"/>
    <col min="3847" max="3847" width="10.28515625" style="8" bestFit="1" customWidth="1"/>
    <col min="3848" max="3848" width="9.7109375" style="8" bestFit="1" customWidth="1"/>
    <col min="3849" max="3849" width="10.28515625" style="8" bestFit="1" customWidth="1"/>
    <col min="3850" max="3850" width="9.42578125" style="8" bestFit="1" customWidth="1"/>
    <col min="3851" max="3851" width="10.28515625" style="8" bestFit="1" customWidth="1"/>
    <col min="3852" max="3852" width="9.7109375" style="8" bestFit="1" customWidth="1"/>
    <col min="3853" max="3873" width="10.42578125" style="8" bestFit="1" customWidth="1"/>
    <col min="3874" max="3874" width="2.5703125" style="8" customWidth="1"/>
    <col min="3875" max="3875" width="2.7109375" style="8" customWidth="1"/>
    <col min="3876" max="3876" width="33.7109375" style="8" customWidth="1"/>
    <col min="3877" max="3878" width="9.140625" style="8"/>
    <col min="3879" max="3879" width="9.5703125" style="8" bestFit="1" customWidth="1"/>
    <col min="3880" max="4096" width="9.140625" style="8"/>
    <col min="4097" max="4097" width="2.7109375" style="8" customWidth="1"/>
    <col min="4098" max="4098" width="33.7109375" style="8" customWidth="1"/>
    <col min="4099" max="4100" width="10.42578125" style="8" bestFit="1" customWidth="1"/>
    <col min="4101" max="4101" width="10.28515625" style="8" bestFit="1" customWidth="1"/>
    <col min="4102" max="4102" width="9.42578125" style="8" bestFit="1" customWidth="1"/>
    <col min="4103" max="4103" width="10.28515625" style="8" bestFit="1" customWidth="1"/>
    <col min="4104" max="4104" width="9.7109375" style="8" bestFit="1" customWidth="1"/>
    <col min="4105" max="4105" width="10.28515625" style="8" bestFit="1" customWidth="1"/>
    <col min="4106" max="4106" width="9.42578125" style="8" bestFit="1" customWidth="1"/>
    <col min="4107" max="4107" width="10.28515625" style="8" bestFit="1" customWidth="1"/>
    <col min="4108" max="4108" width="9.7109375" style="8" bestFit="1" customWidth="1"/>
    <col min="4109" max="4129" width="10.42578125" style="8" bestFit="1" customWidth="1"/>
    <col min="4130" max="4130" width="2.5703125" style="8" customWidth="1"/>
    <col min="4131" max="4131" width="2.7109375" style="8" customWidth="1"/>
    <col min="4132" max="4132" width="33.7109375" style="8" customWidth="1"/>
    <col min="4133" max="4134" width="9.140625" style="8"/>
    <col min="4135" max="4135" width="9.5703125" style="8" bestFit="1" customWidth="1"/>
    <col min="4136" max="4352" width="9.140625" style="8"/>
    <col min="4353" max="4353" width="2.7109375" style="8" customWidth="1"/>
    <col min="4354" max="4354" width="33.7109375" style="8" customWidth="1"/>
    <col min="4355" max="4356" width="10.42578125" style="8" bestFit="1" customWidth="1"/>
    <col min="4357" max="4357" width="10.28515625" style="8" bestFit="1" customWidth="1"/>
    <col min="4358" max="4358" width="9.42578125" style="8" bestFit="1" customWidth="1"/>
    <col min="4359" max="4359" width="10.28515625" style="8" bestFit="1" customWidth="1"/>
    <col min="4360" max="4360" width="9.7109375" style="8" bestFit="1" customWidth="1"/>
    <col min="4361" max="4361" width="10.28515625" style="8" bestFit="1" customWidth="1"/>
    <col min="4362" max="4362" width="9.42578125" style="8" bestFit="1" customWidth="1"/>
    <col min="4363" max="4363" width="10.28515625" style="8" bestFit="1" customWidth="1"/>
    <col min="4364" max="4364" width="9.7109375" style="8" bestFit="1" customWidth="1"/>
    <col min="4365" max="4385" width="10.42578125" style="8" bestFit="1" customWidth="1"/>
    <col min="4386" max="4386" width="2.5703125" style="8" customWidth="1"/>
    <col min="4387" max="4387" width="2.7109375" style="8" customWidth="1"/>
    <col min="4388" max="4388" width="33.7109375" style="8" customWidth="1"/>
    <col min="4389" max="4390" width="9.140625" style="8"/>
    <col min="4391" max="4391" width="9.5703125" style="8" bestFit="1" customWidth="1"/>
    <col min="4392" max="4608" width="9.140625" style="8"/>
    <col min="4609" max="4609" width="2.7109375" style="8" customWidth="1"/>
    <col min="4610" max="4610" width="33.7109375" style="8" customWidth="1"/>
    <col min="4611" max="4612" width="10.42578125" style="8" bestFit="1" customWidth="1"/>
    <col min="4613" max="4613" width="10.28515625" style="8" bestFit="1" customWidth="1"/>
    <col min="4614" max="4614" width="9.42578125" style="8" bestFit="1" customWidth="1"/>
    <col min="4615" max="4615" width="10.28515625" style="8" bestFit="1" customWidth="1"/>
    <col min="4616" max="4616" width="9.7109375" style="8" bestFit="1" customWidth="1"/>
    <col min="4617" max="4617" width="10.28515625" style="8" bestFit="1" customWidth="1"/>
    <col min="4618" max="4618" width="9.42578125" style="8" bestFit="1" customWidth="1"/>
    <col min="4619" max="4619" width="10.28515625" style="8" bestFit="1" customWidth="1"/>
    <col min="4620" max="4620" width="9.7109375" style="8" bestFit="1" customWidth="1"/>
    <col min="4621" max="4641" width="10.42578125" style="8" bestFit="1" customWidth="1"/>
    <col min="4642" max="4642" width="2.5703125" style="8" customWidth="1"/>
    <col min="4643" max="4643" width="2.7109375" style="8" customWidth="1"/>
    <col min="4644" max="4644" width="33.7109375" style="8" customWidth="1"/>
    <col min="4645" max="4646" width="9.140625" style="8"/>
    <col min="4647" max="4647" width="9.5703125" style="8" bestFit="1" customWidth="1"/>
    <col min="4648" max="4864" width="9.140625" style="8"/>
    <col min="4865" max="4865" width="2.7109375" style="8" customWidth="1"/>
    <col min="4866" max="4866" width="33.7109375" style="8" customWidth="1"/>
    <col min="4867" max="4868" width="10.42578125" style="8" bestFit="1" customWidth="1"/>
    <col min="4869" max="4869" width="10.28515625" style="8" bestFit="1" customWidth="1"/>
    <col min="4870" max="4870" width="9.42578125" style="8" bestFit="1" customWidth="1"/>
    <col min="4871" max="4871" width="10.28515625" style="8" bestFit="1" customWidth="1"/>
    <col min="4872" max="4872" width="9.7109375" style="8" bestFit="1" customWidth="1"/>
    <col min="4873" max="4873" width="10.28515625" style="8" bestFit="1" customWidth="1"/>
    <col min="4874" max="4874" width="9.42578125" style="8" bestFit="1" customWidth="1"/>
    <col min="4875" max="4875" width="10.28515625" style="8" bestFit="1" customWidth="1"/>
    <col min="4876" max="4876" width="9.7109375" style="8" bestFit="1" customWidth="1"/>
    <col min="4877" max="4897" width="10.42578125" style="8" bestFit="1" customWidth="1"/>
    <col min="4898" max="4898" width="2.5703125" style="8" customWidth="1"/>
    <col min="4899" max="4899" width="2.7109375" style="8" customWidth="1"/>
    <col min="4900" max="4900" width="33.7109375" style="8" customWidth="1"/>
    <col min="4901" max="4902" width="9.140625" style="8"/>
    <col min="4903" max="4903" width="9.5703125" style="8" bestFit="1" customWidth="1"/>
    <col min="4904" max="5120" width="9.140625" style="8"/>
    <col min="5121" max="5121" width="2.7109375" style="8" customWidth="1"/>
    <col min="5122" max="5122" width="33.7109375" style="8" customWidth="1"/>
    <col min="5123" max="5124" width="10.42578125" style="8" bestFit="1" customWidth="1"/>
    <col min="5125" max="5125" width="10.28515625" style="8" bestFit="1" customWidth="1"/>
    <col min="5126" max="5126" width="9.42578125" style="8" bestFit="1" customWidth="1"/>
    <col min="5127" max="5127" width="10.28515625" style="8" bestFit="1" customWidth="1"/>
    <col min="5128" max="5128" width="9.7109375" style="8" bestFit="1" customWidth="1"/>
    <col min="5129" max="5129" width="10.28515625" style="8" bestFit="1" customWidth="1"/>
    <col min="5130" max="5130" width="9.42578125" style="8" bestFit="1" customWidth="1"/>
    <col min="5131" max="5131" width="10.28515625" style="8" bestFit="1" customWidth="1"/>
    <col min="5132" max="5132" width="9.7109375" style="8" bestFit="1" customWidth="1"/>
    <col min="5133" max="5153" width="10.42578125" style="8" bestFit="1" customWidth="1"/>
    <col min="5154" max="5154" width="2.5703125" style="8" customWidth="1"/>
    <col min="5155" max="5155" width="2.7109375" style="8" customWidth="1"/>
    <col min="5156" max="5156" width="33.7109375" style="8" customWidth="1"/>
    <col min="5157" max="5158" width="9.140625" style="8"/>
    <col min="5159" max="5159" width="9.5703125" style="8" bestFit="1" customWidth="1"/>
    <col min="5160" max="5376" width="9.140625" style="8"/>
    <col min="5377" max="5377" width="2.7109375" style="8" customWidth="1"/>
    <col min="5378" max="5378" width="33.7109375" style="8" customWidth="1"/>
    <col min="5379" max="5380" width="10.42578125" style="8" bestFit="1" customWidth="1"/>
    <col min="5381" max="5381" width="10.28515625" style="8" bestFit="1" customWidth="1"/>
    <col min="5382" max="5382" width="9.42578125" style="8" bestFit="1" customWidth="1"/>
    <col min="5383" max="5383" width="10.28515625" style="8" bestFit="1" customWidth="1"/>
    <col min="5384" max="5384" width="9.7109375" style="8" bestFit="1" customWidth="1"/>
    <col min="5385" max="5385" width="10.28515625" style="8" bestFit="1" customWidth="1"/>
    <col min="5386" max="5386" width="9.42578125" style="8" bestFit="1" customWidth="1"/>
    <col min="5387" max="5387" width="10.28515625" style="8" bestFit="1" customWidth="1"/>
    <col min="5388" max="5388" width="9.7109375" style="8" bestFit="1" customWidth="1"/>
    <col min="5389" max="5409" width="10.42578125" style="8" bestFit="1" customWidth="1"/>
    <col min="5410" max="5410" width="2.5703125" style="8" customWidth="1"/>
    <col min="5411" max="5411" width="2.7109375" style="8" customWidth="1"/>
    <col min="5412" max="5412" width="33.7109375" style="8" customWidth="1"/>
    <col min="5413" max="5414" width="9.140625" style="8"/>
    <col min="5415" max="5415" width="9.5703125" style="8" bestFit="1" customWidth="1"/>
    <col min="5416" max="5632" width="9.140625" style="8"/>
    <col min="5633" max="5633" width="2.7109375" style="8" customWidth="1"/>
    <col min="5634" max="5634" width="33.7109375" style="8" customWidth="1"/>
    <col min="5635" max="5636" width="10.42578125" style="8" bestFit="1" customWidth="1"/>
    <col min="5637" max="5637" width="10.28515625" style="8" bestFit="1" customWidth="1"/>
    <col min="5638" max="5638" width="9.42578125" style="8" bestFit="1" customWidth="1"/>
    <col min="5639" max="5639" width="10.28515625" style="8" bestFit="1" customWidth="1"/>
    <col min="5640" max="5640" width="9.7109375" style="8" bestFit="1" customWidth="1"/>
    <col min="5641" max="5641" width="10.28515625" style="8" bestFit="1" customWidth="1"/>
    <col min="5642" max="5642" width="9.42578125" style="8" bestFit="1" customWidth="1"/>
    <col min="5643" max="5643" width="10.28515625" style="8" bestFit="1" customWidth="1"/>
    <col min="5644" max="5644" width="9.7109375" style="8" bestFit="1" customWidth="1"/>
    <col min="5645" max="5665" width="10.42578125" style="8" bestFit="1" customWidth="1"/>
    <col min="5666" max="5666" width="2.5703125" style="8" customWidth="1"/>
    <col min="5667" max="5667" width="2.7109375" style="8" customWidth="1"/>
    <col min="5668" max="5668" width="33.7109375" style="8" customWidth="1"/>
    <col min="5669" max="5670" width="9.140625" style="8"/>
    <col min="5671" max="5671" width="9.5703125" style="8" bestFit="1" customWidth="1"/>
    <col min="5672" max="5888" width="9.140625" style="8"/>
    <col min="5889" max="5889" width="2.7109375" style="8" customWidth="1"/>
    <col min="5890" max="5890" width="33.7109375" style="8" customWidth="1"/>
    <col min="5891" max="5892" width="10.42578125" style="8" bestFit="1" customWidth="1"/>
    <col min="5893" max="5893" width="10.28515625" style="8" bestFit="1" customWidth="1"/>
    <col min="5894" max="5894" width="9.42578125" style="8" bestFit="1" customWidth="1"/>
    <col min="5895" max="5895" width="10.28515625" style="8" bestFit="1" customWidth="1"/>
    <col min="5896" max="5896" width="9.7109375" style="8" bestFit="1" customWidth="1"/>
    <col min="5897" max="5897" width="10.28515625" style="8" bestFit="1" customWidth="1"/>
    <col min="5898" max="5898" width="9.42578125" style="8" bestFit="1" customWidth="1"/>
    <col min="5899" max="5899" width="10.28515625" style="8" bestFit="1" customWidth="1"/>
    <col min="5900" max="5900" width="9.7109375" style="8" bestFit="1" customWidth="1"/>
    <col min="5901" max="5921" width="10.42578125" style="8" bestFit="1" customWidth="1"/>
    <col min="5922" max="5922" width="2.5703125" style="8" customWidth="1"/>
    <col min="5923" max="5923" width="2.7109375" style="8" customWidth="1"/>
    <col min="5924" max="5924" width="33.7109375" style="8" customWidth="1"/>
    <col min="5925" max="5926" width="9.140625" style="8"/>
    <col min="5927" max="5927" width="9.5703125" style="8" bestFit="1" customWidth="1"/>
    <col min="5928" max="6144" width="9.140625" style="8"/>
    <col min="6145" max="6145" width="2.7109375" style="8" customWidth="1"/>
    <col min="6146" max="6146" width="33.7109375" style="8" customWidth="1"/>
    <col min="6147" max="6148" width="10.42578125" style="8" bestFit="1" customWidth="1"/>
    <col min="6149" max="6149" width="10.28515625" style="8" bestFit="1" customWidth="1"/>
    <col min="6150" max="6150" width="9.42578125" style="8" bestFit="1" customWidth="1"/>
    <col min="6151" max="6151" width="10.28515625" style="8" bestFit="1" customWidth="1"/>
    <col min="6152" max="6152" width="9.7109375" style="8" bestFit="1" customWidth="1"/>
    <col min="6153" max="6153" width="10.28515625" style="8" bestFit="1" customWidth="1"/>
    <col min="6154" max="6154" width="9.42578125" style="8" bestFit="1" customWidth="1"/>
    <col min="6155" max="6155" width="10.28515625" style="8" bestFit="1" customWidth="1"/>
    <col min="6156" max="6156" width="9.7109375" style="8" bestFit="1" customWidth="1"/>
    <col min="6157" max="6177" width="10.42578125" style="8" bestFit="1" customWidth="1"/>
    <col min="6178" max="6178" width="2.5703125" style="8" customWidth="1"/>
    <col min="6179" max="6179" width="2.7109375" style="8" customWidth="1"/>
    <col min="6180" max="6180" width="33.7109375" style="8" customWidth="1"/>
    <col min="6181" max="6182" width="9.140625" style="8"/>
    <col min="6183" max="6183" width="9.5703125" style="8" bestFit="1" customWidth="1"/>
    <col min="6184" max="6400" width="9.140625" style="8"/>
    <col min="6401" max="6401" width="2.7109375" style="8" customWidth="1"/>
    <col min="6402" max="6402" width="33.7109375" style="8" customWidth="1"/>
    <col min="6403" max="6404" width="10.42578125" style="8" bestFit="1" customWidth="1"/>
    <col min="6405" max="6405" width="10.28515625" style="8" bestFit="1" customWidth="1"/>
    <col min="6406" max="6406" width="9.42578125" style="8" bestFit="1" customWidth="1"/>
    <col min="6407" max="6407" width="10.28515625" style="8" bestFit="1" customWidth="1"/>
    <col min="6408" max="6408" width="9.7109375" style="8" bestFit="1" customWidth="1"/>
    <col min="6409" max="6409" width="10.28515625" style="8" bestFit="1" customWidth="1"/>
    <col min="6410" max="6410" width="9.42578125" style="8" bestFit="1" customWidth="1"/>
    <col min="6411" max="6411" width="10.28515625" style="8" bestFit="1" customWidth="1"/>
    <col min="6412" max="6412" width="9.7109375" style="8" bestFit="1" customWidth="1"/>
    <col min="6413" max="6433" width="10.42578125" style="8" bestFit="1" customWidth="1"/>
    <col min="6434" max="6434" width="2.5703125" style="8" customWidth="1"/>
    <col min="6435" max="6435" width="2.7109375" style="8" customWidth="1"/>
    <col min="6436" max="6436" width="33.7109375" style="8" customWidth="1"/>
    <col min="6437" max="6438" width="9.140625" style="8"/>
    <col min="6439" max="6439" width="9.5703125" style="8" bestFit="1" customWidth="1"/>
    <col min="6440" max="6656" width="9.140625" style="8"/>
    <col min="6657" max="6657" width="2.7109375" style="8" customWidth="1"/>
    <col min="6658" max="6658" width="33.7109375" style="8" customWidth="1"/>
    <col min="6659" max="6660" width="10.42578125" style="8" bestFit="1" customWidth="1"/>
    <col min="6661" max="6661" width="10.28515625" style="8" bestFit="1" customWidth="1"/>
    <col min="6662" max="6662" width="9.42578125" style="8" bestFit="1" customWidth="1"/>
    <col min="6663" max="6663" width="10.28515625" style="8" bestFit="1" customWidth="1"/>
    <col min="6664" max="6664" width="9.7109375" style="8" bestFit="1" customWidth="1"/>
    <col min="6665" max="6665" width="10.28515625" style="8" bestFit="1" customWidth="1"/>
    <col min="6666" max="6666" width="9.42578125" style="8" bestFit="1" customWidth="1"/>
    <col min="6667" max="6667" width="10.28515625" style="8" bestFit="1" customWidth="1"/>
    <col min="6668" max="6668" width="9.7109375" style="8" bestFit="1" customWidth="1"/>
    <col min="6669" max="6689" width="10.42578125" style="8" bestFit="1" customWidth="1"/>
    <col min="6690" max="6690" width="2.5703125" style="8" customWidth="1"/>
    <col min="6691" max="6691" width="2.7109375" style="8" customWidth="1"/>
    <col min="6692" max="6692" width="33.7109375" style="8" customWidth="1"/>
    <col min="6693" max="6694" width="9.140625" style="8"/>
    <col min="6695" max="6695" width="9.5703125" style="8" bestFit="1" customWidth="1"/>
    <col min="6696" max="6912" width="9.140625" style="8"/>
    <col min="6913" max="6913" width="2.7109375" style="8" customWidth="1"/>
    <col min="6914" max="6914" width="33.7109375" style="8" customWidth="1"/>
    <col min="6915" max="6916" width="10.42578125" style="8" bestFit="1" customWidth="1"/>
    <col min="6917" max="6917" width="10.28515625" style="8" bestFit="1" customWidth="1"/>
    <col min="6918" max="6918" width="9.42578125" style="8" bestFit="1" customWidth="1"/>
    <col min="6919" max="6919" width="10.28515625" style="8" bestFit="1" customWidth="1"/>
    <col min="6920" max="6920" width="9.7109375" style="8" bestFit="1" customWidth="1"/>
    <col min="6921" max="6921" width="10.28515625" style="8" bestFit="1" customWidth="1"/>
    <col min="6922" max="6922" width="9.42578125" style="8" bestFit="1" customWidth="1"/>
    <col min="6923" max="6923" width="10.28515625" style="8" bestFit="1" customWidth="1"/>
    <col min="6924" max="6924" width="9.7109375" style="8" bestFit="1" customWidth="1"/>
    <col min="6925" max="6945" width="10.42578125" style="8" bestFit="1" customWidth="1"/>
    <col min="6946" max="6946" width="2.5703125" style="8" customWidth="1"/>
    <col min="6947" max="6947" width="2.7109375" style="8" customWidth="1"/>
    <col min="6948" max="6948" width="33.7109375" style="8" customWidth="1"/>
    <col min="6949" max="6950" width="9.140625" style="8"/>
    <col min="6951" max="6951" width="9.5703125" style="8" bestFit="1" customWidth="1"/>
    <col min="6952" max="7168" width="9.140625" style="8"/>
    <col min="7169" max="7169" width="2.7109375" style="8" customWidth="1"/>
    <col min="7170" max="7170" width="33.7109375" style="8" customWidth="1"/>
    <col min="7171" max="7172" width="10.42578125" style="8" bestFit="1" customWidth="1"/>
    <col min="7173" max="7173" width="10.28515625" style="8" bestFit="1" customWidth="1"/>
    <col min="7174" max="7174" width="9.42578125" style="8" bestFit="1" customWidth="1"/>
    <col min="7175" max="7175" width="10.28515625" style="8" bestFit="1" customWidth="1"/>
    <col min="7176" max="7176" width="9.7109375" style="8" bestFit="1" customWidth="1"/>
    <col min="7177" max="7177" width="10.28515625" style="8" bestFit="1" customWidth="1"/>
    <col min="7178" max="7178" width="9.42578125" style="8" bestFit="1" customWidth="1"/>
    <col min="7179" max="7179" width="10.28515625" style="8" bestFit="1" customWidth="1"/>
    <col min="7180" max="7180" width="9.7109375" style="8" bestFit="1" customWidth="1"/>
    <col min="7181" max="7201" width="10.42578125" style="8" bestFit="1" customWidth="1"/>
    <col min="7202" max="7202" width="2.5703125" style="8" customWidth="1"/>
    <col min="7203" max="7203" width="2.7109375" style="8" customWidth="1"/>
    <col min="7204" max="7204" width="33.7109375" style="8" customWidth="1"/>
    <col min="7205" max="7206" width="9.140625" style="8"/>
    <col min="7207" max="7207" width="9.5703125" style="8" bestFit="1" customWidth="1"/>
    <col min="7208" max="7424" width="9.140625" style="8"/>
    <col min="7425" max="7425" width="2.7109375" style="8" customWidth="1"/>
    <col min="7426" max="7426" width="33.7109375" style="8" customWidth="1"/>
    <col min="7427" max="7428" width="10.42578125" style="8" bestFit="1" customWidth="1"/>
    <col min="7429" max="7429" width="10.28515625" style="8" bestFit="1" customWidth="1"/>
    <col min="7430" max="7430" width="9.42578125" style="8" bestFit="1" customWidth="1"/>
    <col min="7431" max="7431" width="10.28515625" style="8" bestFit="1" customWidth="1"/>
    <col min="7432" max="7432" width="9.7109375" style="8" bestFit="1" customWidth="1"/>
    <col min="7433" max="7433" width="10.28515625" style="8" bestFit="1" customWidth="1"/>
    <col min="7434" max="7434" width="9.42578125" style="8" bestFit="1" customWidth="1"/>
    <col min="7435" max="7435" width="10.28515625" style="8" bestFit="1" customWidth="1"/>
    <col min="7436" max="7436" width="9.7109375" style="8" bestFit="1" customWidth="1"/>
    <col min="7437" max="7457" width="10.42578125" style="8" bestFit="1" customWidth="1"/>
    <col min="7458" max="7458" width="2.5703125" style="8" customWidth="1"/>
    <col min="7459" max="7459" width="2.7109375" style="8" customWidth="1"/>
    <col min="7460" max="7460" width="33.7109375" style="8" customWidth="1"/>
    <col min="7461" max="7462" width="9.140625" style="8"/>
    <col min="7463" max="7463" width="9.5703125" style="8" bestFit="1" customWidth="1"/>
    <col min="7464" max="7680" width="9.140625" style="8"/>
    <col min="7681" max="7681" width="2.7109375" style="8" customWidth="1"/>
    <col min="7682" max="7682" width="33.7109375" style="8" customWidth="1"/>
    <col min="7683" max="7684" width="10.42578125" style="8" bestFit="1" customWidth="1"/>
    <col min="7685" max="7685" width="10.28515625" style="8" bestFit="1" customWidth="1"/>
    <col min="7686" max="7686" width="9.42578125" style="8" bestFit="1" customWidth="1"/>
    <col min="7687" max="7687" width="10.28515625" style="8" bestFit="1" customWidth="1"/>
    <col min="7688" max="7688" width="9.7109375" style="8" bestFit="1" customWidth="1"/>
    <col min="7689" max="7689" width="10.28515625" style="8" bestFit="1" customWidth="1"/>
    <col min="7690" max="7690" width="9.42578125" style="8" bestFit="1" customWidth="1"/>
    <col min="7691" max="7691" width="10.28515625" style="8" bestFit="1" customWidth="1"/>
    <col min="7692" max="7692" width="9.7109375" style="8" bestFit="1" customWidth="1"/>
    <col min="7693" max="7713" width="10.42578125" style="8" bestFit="1" customWidth="1"/>
    <col min="7714" max="7714" width="2.5703125" style="8" customWidth="1"/>
    <col min="7715" max="7715" width="2.7109375" style="8" customWidth="1"/>
    <col min="7716" max="7716" width="33.7109375" style="8" customWidth="1"/>
    <col min="7717" max="7718" width="9.140625" style="8"/>
    <col min="7719" max="7719" width="9.5703125" style="8" bestFit="1" customWidth="1"/>
    <col min="7720" max="7936" width="9.140625" style="8"/>
    <col min="7937" max="7937" width="2.7109375" style="8" customWidth="1"/>
    <col min="7938" max="7938" width="33.7109375" style="8" customWidth="1"/>
    <col min="7939" max="7940" width="10.42578125" style="8" bestFit="1" customWidth="1"/>
    <col min="7941" max="7941" width="10.28515625" style="8" bestFit="1" customWidth="1"/>
    <col min="7942" max="7942" width="9.42578125" style="8" bestFit="1" customWidth="1"/>
    <col min="7943" max="7943" width="10.28515625" style="8" bestFit="1" customWidth="1"/>
    <col min="7944" max="7944" width="9.7109375" style="8" bestFit="1" customWidth="1"/>
    <col min="7945" max="7945" width="10.28515625" style="8" bestFit="1" customWidth="1"/>
    <col min="7946" max="7946" width="9.42578125" style="8" bestFit="1" customWidth="1"/>
    <col min="7947" max="7947" width="10.28515625" style="8" bestFit="1" customWidth="1"/>
    <col min="7948" max="7948" width="9.7109375" style="8" bestFit="1" customWidth="1"/>
    <col min="7949" max="7969" width="10.42578125" style="8" bestFit="1" customWidth="1"/>
    <col min="7970" max="7970" width="2.5703125" style="8" customWidth="1"/>
    <col min="7971" max="7971" width="2.7109375" style="8" customWidth="1"/>
    <col min="7972" max="7972" width="33.7109375" style="8" customWidth="1"/>
    <col min="7973" max="7974" width="9.140625" style="8"/>
    <col min="7975" max="7975" width="9.5703125" style="8" bestFit="1" customWidth="1"/>
    <col min="7976" max="8192" width="9.140625" style="8"/>
    <col min="8193" max="8193" width="2.7109375" style="8" customWidth="1"/>
    <col min="8194" max="8194" width="33.7109375" style="8" customWidth="1"/>
    <col min="8195" max="8196" width="10.42578125" style="8" bestFit="1" customWidth="1"/>
    <col min="8197" max="8197" width="10.28515625" style="8" bestFit="1" customWidth="1"/>
    <col min="8198" max="8198" width="9.42578125" style="8" bestFit="1" customWidth="1"/>
    <col min="8199" max="8199" width="10.28515625" style="8" bestFit="1" customWidth="1"/>
    <col min="8200" max="8200" width="9.7109375" style="8" bestFit="1" customWidth="1"/>
    <col min="8201" max="8201" width="10.28515625" style="8" bestFit="1" customWidth="1"/>
    <col min="8202" max="8202" width="9.42578125" style="8" bestFit="1" customWidth="1"/>
    <col min="8203" max="8203" width="10.28515625" style="8" bestFit="1" customWidth="1"/>
    <col min="8204" max="8204" width="9.7109375" style="8" bestFit="1" customWidth="1"/>
    <col min="8205" max="8225" width="10.42578125" style="8" bestFit="1" customWidth="1"/>
    <col min="8226" max="8226" width="2.5703125" style="8" customWidth="1"/>
    <col min="8227" max="8227" width="2.7109375" style="8" customWidth="1"/>
    <col min="8228" max="8228" width="33.7109375" style="8" customWidth="1"/>
    <col min="8229" max="8230" width="9.140625" style="8"/>
    <col min="8231" max="8231" width="9.5703125" style="8" bestFit="1" customWidth="1"/>
    <col min="8232" max="8448" width="9.140625" style="8"/>
    <col min="8449" max="8449" width="2.7109375" style="8" customWidth="1"/>
    <col min="8450" max="8450" width="33.7109375" style="8" customWidth="1"/>
    <col min="8451" max="8452" width="10.42578125" style="8" bestFit="1" customWidth="1"/>
    <col min="8453" max="8453" width="10.28515625" style="8" bestFit="1" customWidth="1"/>
    <col min="8454" max="8454" width="9.42578125" style="8" bestFit="1" customWidth="1"/>
    <col min="8455" max="8455" width="10.28515625" style="8" bestFit="1" customWidth="1"/>
    <col min="8456" max="8456" width="9.7109375" style="8" bestFit="1" customWidth="1"/>
    <col min="8457" max="8457" width="10.28515625" style="8" bestFit="1" customWidth="1"/>
    <col min="8458" max="8458" width="9.42578125" style="8" bestFit="1" customWidth="1"/>
    <col min="8459" max="8459" width="10.28515625" style="8" bestFit="1" customWidth="1"/>
    <col min="8460" max="8460" width="9.7109375" style="8" bestFit="1" customWidth="1"/>
    <col min="8461" max="8481" width="10.42578125" style="8" bestFit="1" customWidth="1"/>
    <col min="8482" max="8482" width="2.5703125" style="8" customWidth="1"/>
    <col min="8483" max="8483" width="2.7109375" style="8" customWidth="1"/>
    <col min="8484" max="8484" width="33.7109375" style="8" customWidth="1"/>
    <col min="8485" max="8486" width="9.140625" style="8"/>
    <col min="8487" max="8487" width="9.5703125" style="8" bestFit="1" customWidth="1"/>
    <col min="8488" max="8704" width="9.140625" style="8"/>
    <col min="8705" max="8705" width="2.7109375" style="8" customWidth="1"/>
    <col min="8706" max="8706" width="33.7109375" style="8" customWidth="1"/>
    <col min="8707" max="8708" width="10.42578125" style="8" bestFit="1" customWidth="1"/>
    <col min="8709" max="8709" width="10.28515625" style="8" bestFit="1" customWidth="1"/>
    <col min="8710" max="8710" width="9.42578125" style="8" bestFit="1" customWidth="1"/>
    <col min="8711" max="8711" width="10.28515625" style="8" bestFit="1" customWidth="1"/>
    <col min="8712" max="8712" width="9.7109375" style="8" bestFit="1" customWidth="1"/>
    <col min="8713" max="8713" width="10.28515625" style="8" bestFit="1" customWidth="1"/>
    <col min="8714" max="8714" width="9.42578125" style="8" bestFit="1" customWidth="1"/>
    <col min="8715" max="8715" width="10.28515625" style="8" bestFit="1" customWidth="1"/>
    <col min="8716" max="8716" width="9.7109375" style="8" bestFit="1" customWidth="1"/>
    <col min="8717" max="8737" width="10.42578125" style="8" bestFit="1" customWidth="1"/>
    <col min="8738" max="8738" width="2.5703125" style="8" customWidth="1"/>
    <col min="8739" max="8739" width="2.7109375" style="8" customWidth="1"/>
    <col min="8740" max="8740" width="33.7109375" style="8" customWidth="1"/>
    <col min="8741" max="8742" width="9.140625" style="8"/>
    <col min="8743" max="8743" width="9.5703125" style="8" bestFit="1" customWidth="1"/>
    <col min="8744" max="8960" width="9.140625" style="8"/>
    <col min="8961" max="8961" width="2.7109375" style="8" customWidth="1"/>
    <col min="8962" max="8962" width="33.7109375" style="8" customWidth="1"/>
    <col min="8963" max="8964" width="10.42578125" style="8" bestFit="1" customWidth="1"/>
    <col min="8965" max="8965" width="10.28515625" style="8" bestFit="1" customWidth="1"/>
    <col min="8966" max="8966" width="9.42578125" style="8" bestFit="1" customWidth="1"/>
    <col min="8967" max="8967" width="10.28515625" style="8" bestFit="1" customWidth="1"/>
    <col min="8968" max="8968" width="9.7109375" style="8" bestFit="1" customWidth="1"/>
    <col min="8969" max="8969" width="10.28515625" style="8" bestFit="1" customWidth="1"/>
    <col min="8970" max="8970" width="9.42578125" style="8" bestFit="1" customWidth="1"/>
    <col min="8971" max="8971" width="10.28515625" style="8" bestFit="1" customWidth="1"/>
    <col min="8972" max="8972" width="9.7109375" style="8" bestFit="1" customWidth="1"/>
    <col min="8973" max="8993" width="10.42578125" style="8" bestFit="1" customWidth="1"/>
    <col min="8994" max="8994" width="2.5703125" style="8" customWidth="1"/>
    <col min="8995" max="8995" width="2.7109375" style="8" customWidth="1"/>
    <col min="8996" max="8996" width="33.7109375" style="8" customWidth="1"/>
    <col min="8997" max="8998" width="9.140625" style="8"/>
    <col min="8999" max="8999" width="9.5703125" style="8" bestFit="1" customWidth="1"/>
    <col min="9000" max="9216" width="9.140625" style="8"/>
    <col min="9217" max="9217" width="2.7109375" style="8" customWidth="1"/>
    <col min="9218" max="9218" width="33.7109375" style="8" customWidth="1"/>
    <col min="9219" max="9220" width="10.42578125" style="8" bestFit="1" customWidth="1"/>
    <col min="9221" max="9221" width="10.28515625" style="8" bestFit="1" customWidth="1"/>
    <col min="9222" max="9222" width="9.42578125" style="8" bestFit="1" customWidth="1"/>
    <col min="9223" max="9223" width="10.28515625" style="8" bestFit="1" customWidth="1"/>
    <col min="9224" max="9224" width="9.7109375" style="8" bestFit="1" customWidth="1"/>
    <col min="9225" max="9225" width="10.28515625" style="8" bestFit="1" customWidth="1"/>
    <col min="9226" max="9226" width="9.42578125" style="8" bestFit="1" customWidth="1"/>
    <col min="9227" max="9227" width="10.28515625" style="8" bestFit="1" customWidth="1"/>
    <col min="9228" max="9228" width="9.7109375" style="8" bestFit="1" customWidth="1"/>
    <col min="9229" max="9249" width="10.42578125" style="8" bestFit="1" customWidth="1"/>
    <col min="9250" max="9250" width="2.5703125" style="8" customWidth="1"/>
    <col min="9251" max="9251" width="2.7109375" style="8" customWidth="1"/>
    <col min="9252" max="9252" width="33.7109375" style="8" customWidth="1"/>
    <col min="9253" max="9254" width="9.140625" style="8"/>
    <col min="9255" max="9255" width="9.5703125" style="8" bestFit="1" customWidth="1"/>
    <col min="9256" max="9472" width="9.140625" style="8"/>
    <col min="9473" max="9473" width="2.7109375" style="8" customWidth="1"/>
    <col min="9474" max="9474" width="33.7109375" style="8" customWidth="1"/>
    <col min="9475" max="9476" width="10.42578125" style="8" bestFit="1" customWidth="1"/>
    <col min="9477" max="9477" width="10.28515625" style="8" bestFit="1" customWidth="1"/>
    <col min="9478" max="9478" width="9.42578125" style="8" bestFit="1" customWidth="1"/>
    <col min="9479" max="9479" width="10.28515625" style="8" bestFit="1" customWidth="1"/>
    <col min="9480" max="9480" width="9.7109375" style="8" bestFit="1" customWidth="1"/>
    <col min="9481" max="9481" width="10.28515625" style="8" bestFit="1" customWidth="1"/>
    <col min="9482" max="9482" width="9.42578125" style="8" bestFit="1" customWidth="1"/>
    <col min="9483" max="9483" width="10.28515625" style="8" bestFit="1" customWidth="1"/>
    <col min="9484" max="9484" width="9.7109375" style="8" bestFit="1" customWidth="1"/>
    <col min="9485" max="9505" width="10.42578125" style="8" bestFit="1" customWidth="1"/>
    <col min="9506" max="9506" width="2.5703125" style="8" customWidth="1"/>
    <col min="9507" max="9507" width="2.7109375" style="8" customWidth="1"/>
    <col min="9508" max="9508" width="33.7109375" style="8" customWidth="1"/>
    <col min="9509" max="9510" width="9.140625" style="8"/>
    <col min="9511" max="9511" width="9.5703125" style="8" bestFit="1" customWidth="1"/>
    <col min="9512" max="9728" width="9.140625" style="8"/>
    <col min="9729" max="9729" width="2.7109375" style="8" customWidth="1"/>
    <col min="9730" max="9730" width="33.7109375" style="8" customWidth="1"/>
    <col min="9731" max="9732" width="10.42578125" style="8" bestFit="1" customWidth="1"/>
    <col min="9733" max="9733" width="10.28515625" style="8" bestFit="1" customWidth="1"/>
    <col min="9734" max="9734" width="9.42578125" style="8" bestFit="1" customWidth="1"/>
    <col min="9735" max="9735" width="10.28515625" style="8" bestFit="1" customWidth="1"/>
    <col min="9736" max="9736" width="9.7109375" style="8" bestFit="1" customWidth="1"/>
    <col min="9737" max="9737" width="10.28515625" style="8" bestFit="1" customWidth="1"/>
    <col min="9738" max="9738" width="9.42578125" style="8" bestFit="1" customWidth="1"/>
    <col min="9739" max="9739" width="10.28515625" style="8" bestFit="1" customWidth="1"/>
    <col min="9740" max="9740" width="9.7109375" style="8" bestFit="1" customWidth="1"/>
    <col min="9741" max="9761" width="10.42578125" style="8" bestFit="1" customWidth="1"/>
    <col min="9762" max="9762" width="2.5703125" style="8" customWidth="1"/>
    <col min="9763" max="9763" width="2.7109375" style="8" customWidth="1"/>
    <col min="9764" max="9764" width="33.7109375" style="8" customWidth="1"/>
    <col min="9765" max="9766" width="9.140625" style="8"/>
    <col min="9767" max="9767" width="9.5703125" style="8" bestFit="1" customWidth="1"/>
    <col min="9768" max="9984" width="9.140625" style="8"/>
    <col min="9985" max="9985" width="2.7109375" style="8" customWidth="1"/>
    <col min="9986" max="9986" width="33.7109375" style="8" customWidth="1"/>
    <col min="9987" max="9988" width="10.42578125" style="8" bestFit="1" customWidth="1"/>
    <col min="9989" max="9989" width="10.28515625" style="8" bestFit="1" customWidth="1"/>
    <col min="9990" max="9990" width="9.42578125" style="8" bestFit="1" customWidth="1"/>
    <col min="9991" max="9991" width="10.28515625" style="8" bestFit="1" customWidth="1"/>
    <col min="9992" max="9992" width="9.7109375" style="8" bestFit="1" customWidth="1"/>
    <col min="9993" max="9993" width="10.28515625" style="8" bestFit="1" customWidth="1"/>
    <col min="9994" max="9994" width="9.42578125" style="8" bestFit="1" customWidth="1"/>
    <col min="9995" max="9995" width="10.28515625" style="8" bestFit="1" customWidth="1"/>
    <col min="9996" max="9996" width="9.7109375" style="8" bestFit="1" customWidth="1"/>
    <col min="9997" max="10017" width="10.42578125" style="8" bestFit="1" customWidth="1"/>
    <col min="10018" max="10018" width="2.5703125" style="8" customWidth="1"/>
    <col min="10019" max="10019" width="2.7109375" style="8" customWidth="1"/>
    <col min="10020" max="10020" width="33.7109375" style="8" customWidth="1"/>
    <col min="10021" max="10022" width="9.140625" style="8"/>
    <col min="10023" max="10023" width="9.5703125" style="8" bestFit="1" customWidth="1"/>
    <col min="10024" max="10240" width="9.140625" style="8"/>
    <col min="10241" max="10241" width="2.7109375" style="8" customWidth="1"/>
    <col min="10242" max="10242" width="33.7109375" style="8" customWidth="1"/>
    <col min="10243" max="10244" width="10.42578125" style="8" bestFit="1" customWidth="1"/>
    <col min="10245" max="10245" width="10.28515625" style="8" bestFit="1" customWidth="1"/>
    <col min="10246" max="10246" width="9.42578125" style="8" bestFit="1" customWidth="1"/>
    <col min="10247" max="10247" width="10.28515625" style="8" bestFit="1" customWidth="1"/>
    <col min="10248" max="10248" width="9.7109375" style="8" bestFit="1" customWidth="1"/>
    <col min="10249" max="10249" width="10.28515625" style="8" bestFit="1" customWidth="1"/>
    <col min="10250" max="10250" width="9.42578125" style="8" bestFit="1" customWidth="1"/>
    <col min="10251" max="10251" width="10.28515625" style="8" bestFit="1" customWidth="1"/>
    <col min="10252" max="10252" width="9.7109375" style="8" bestFit="1" customWidth="1"/>
    <col min="10253" max="10273" width="10.42578125" style="8" bestFit="1" customWidth="1"/>
    <col min="10274" max="10274" width="2.5703125" style="8" customWidth="1"/>
    <col min="10275" max="10275" width="2.7109375" style="8" customWidth="1"/>
    <col min="10276" max="10276" width="33.7109375" style="8" customWidth="1"/>
    <col min="10277" max="10278" width="9.140625" style="8"/>
    <col min="10279" max="10279" width="9.5703125" style="8" bestFit="1" customWidth="1"/>
    <col min="10280" max="10496" width="9.140625" style="8"/>
    <col min="10497" max="10497" width="2.7109375" style="8" customWidth="1"/>
    <col min="10498" max="10498" width="33.7109375" style="8" customWidth="1"/>
    <col min="10499" max="10500" width="10.42578125" style="8" bestFit="1" customWidth="1"/>
    <col min="10501" max="10501" width="10.28515625" style="8" bestFit="1" customWidth="1"/>
    <col min="10502" max="10502" width="9.42578125" style="8" bestFit="1" customWidth="1"/>
    <col min="10503" max="10503" width="10.28515625" style="8" bestFit="1" customWidth="1"/>
    <col min="10504" max="10504" width="9.7109375" style="8" bestFit="1" customWidth="1"/>
    <col min="10505" max="10505" width="10.28515625" style="8" bestFit="1" customWidth="1"/>
    <col min="10506" max="10506" width="9.42578125" style="8" bestFit="1" customWidth="1"/>
    <col min="10507" max="10507" width="10.28515625" style="8" bestFit="1" customWidth="1"/>
    <col min="10508" max="10508" width="9.7109375" style="8" bestFit="1" customWidth="1"/>
    <col min="10509" max="10529" width="10.42578125" style="8" bestFit="1" customWidth="1"/>
    <col min="10530" max="10530" width="2.5703125" style="8" customWidth="1"/>
    <col min="10531" max="10531" width="2.7109375" style="8" customWidth="1"/>
    <col min="10532" max="10532" width="33.7109375" style="8" customWidth="1"/>
    <col min="10533" max="10534" width="9.140625" style="8"/>
    <col min="10535" max="10535" width="9.5703125" style="8" bestFit="1" customWidth="1"/>
    <col min="10536" max="10752" width="9.140625" style="8"/>
    <col min="10753" max="10753" width="2.7109375" style="8" customWidth="1"/>
    <col min="10754" max="10754" width="33.7109375" style="8" customWidth="1"/>
    <col min="10755" max="10756" width="10.42578125" style="8" bestFit="1" customWidth="1"/>
    <col min="10757" max="10757" width="10.28515625" style="8" bestFit="1" customWidth="1"/>
    <col min="10758" max="10758" width="9.42578125" style="8" bestFit="1" customWidth="1"/>
    <col min="10759" max="10759" width="10.28515625" style="8" bestFit="1" customWidth="1"/>
    <col min="10760" max="10760" width="9.7109375" style="8" bestFit="1" customWidth="1"/>
    <col min="10761" max="10761" width="10.28515625" style="8" bestFit="1" customWidth="1"/>
    <col min="10762" max="10762" width="9.42578125" style="8" bestFit="1" customWidth="1"/>
    <col min="10763" max="10763" width="10.28515625" style="8" bestFit="1" customWidth="1"/>
    <col min="10764" max="10764" width="9.7109375" style="8" bestFit="1" customWidth="1"/>
    <col min="10765" max="10785" width="10.42578125" style="8" bestFit="1" customWidth="1"/>
    <col min="10786" max="10786" width="2.5703125" style="8" customWidth="1"/>
    <col min="10787" max="10787" width="2.7109375" style="8" customWidth="1"/>
    <col min="10788" max="10788" width="33.7109375" style="8" customWidth="1"/>
    <col min="10789" max="10790" width="9.140625" style="8"/>
    <col min="10791" max="10791" width="9.5703125" style="8" bestFit="1" customWidth="1"/>
    <col min="10792" max="11008" width="9.140625" style="8"/>
    <col min="11009" max="11009" width="2.7109375" style="8" customWidth="1"/>
    <col min="11010" max="11010" width="33.7109375" style="8" customWidth="1"/>
    <col min="11011" max="11012" width="10.42578125" style="8" bestFit="1" customWidth="1"/>
    <col min="11013" max="11013" width="10.28515625" style="8" bestFit="1" customWidth="1"/>
    <col min="11014" max="11014" width="9.42578125" style="8" bestFit="1" customWidth="1"/>
    <col min="11015" max="11015" width="10.28515625" style="8" bestFit="1" customWidth="1"/>
    <col min="11016" max="11016" width="9.7109375" style="8" bestFit="1" customWidth="1"/>
    <col min="11017" max="11017" width="10.28515625" style="8" bestFit="1" customWidth="1"/>
    <col min="11018" max="11018" width="9.42578125" style="8" bestFit="1" customWidth="1"/>
    <col min="11019" max="11019" width="10.28515625" style="8" bestFit="1" customWidth="1"/>
    <col min="11020" max="11020" width="9.7109375" style="8" bestFit="1" customWidth="1"/>
    <col min="11021" max="11041" width="10.42578125" style="8" bestFit="1" customWidth="1"/>
    <col min="11042" max="11042" width="2.5703125" style="8" customWidth="1"/>
    <col min="11043" max="11043" width="2.7109375" style="8" customWidth="1"/>
    <col min="11044" max="11044" width="33.7109375" style="8" customWidth="1"/>
    <col min="11045" max="11046" width="9.140625" style="8"/>
    <col min="11047" max="11047" width="9.5703125" style="8" bestFit="1" customWidth="1"/>
    <col min="11048" max="11264" width="9.140625" style="8"/>
    <col min="11265" max="11265" width="2.7109375" style="8" customWidth="1"/>
    <col min="11266" max="11266" width="33.7109375" style="8" customWidth="1"/>
    <col min="11267" max="11268" width="10.42578125" style="8" bestFit="1" customWidth="1"/>
    <col min="11269" max="11269" width="10.28515625" style="8" bestFit="1" customWidth="1"/>
    <col min="11270" max="11270" width="9.42578125" style="8" bestFit="1" customWidth="1"/>
    <col min="11271" max="11271" width="10.28515625" style="8" bestFit="1" customWidth="1"/>
    <col min="11272" max="11272" width="9.7109375" style="8" bestFit="1" customWidth="1"/>
    <col min="11273" max="11273" width="10.28515625" style="8" bestFit="1" customWidth="1"/>
    <col min="11274" max="11274" width="9.42578125" style="8" bestFit="1" customWidth="1"/>
    <col min="11275" max="11275" width="10.28515625" style="8" bestFit="1" customWidth="1"/>
    <col min="11276" max="11276" width="9.7109375" style="8" bestFit="1" customWidth="1"/>
    <col min="11277" max="11297" width="10.42578125" style="8" bestFit="1" customWidth="1"/>
    <col min="11298" max="11298" width="2.5703125" style="8" customWidth="1"/>
    <col min="11299" max="11299" width="2.7109375" style="8" customWidth="1"/>
    <col min="11300" max="11300" width="33.7109375" style="8" customWidth="1"/>
    <col min="11301" max="11302" width="9.140625" style="8"/>
    <col min="11303" max="11303" width="9.5703125" style="8" bestFit="1" customWidth="1"/>
    <col min="11304" max="11520" width="9.140625" style="8"/>
    <col min="11521" max="11521" width="2.7109375" style="8" customWidth="1"/>
    <col min="11522" max="11522" width="33.7109375" style="8" customWidth="1"/>
    <col min="11523" max="11524" width="10.42578125" style="8" bestFit="1" customWidth="1"/>
    <col min="11525" max="11525" width="10.28515625" style="8" bestFit="1" customWidth="1"/>
    <col min="11526" max="11526" width="9.42578125" style="8" bestFit="1" customWidth="1"/>
    <col min="11527" max="11527" width="10.28515625" style="8" bestFit="1" customWidth="1"/>
    <col min="11528" max="11528" width="9.7109375" style="8" bestFit="1" customWidth="1"/>
    <col min="11529" max="11529" width="10.28515625" style="8" bestFit="1" customWidth="1"/>
    <col min="11530" max="11530" width="9.42578125" style="8" bestFit="1" customWidth="1"/>
    <col min="11531" max="11531" width="10.28515625" style="8" bestFit="1" customWidth="1"/>
    <col min="11532" max="11532" width="9.7109375" style="8" bestFit="1" customWidth="1"/>
    <col min="11533" max="11553" width="10.42578125" style="8" bestFit="1" customWidth="1"/>
    <col min="11554" max="11554" width="2.5703125" style="8" customWidth="1"/>
    <col min="11555" max="11555" width="2.7109375" style="8" customWidth="1"/>
    <col min="11556" max="11556" width="33.7109375" style="8" customWidth="1"/>
    <col min="11557" max="11558" width="9.140625" style="8"/>
    <col min="11559" max="11559" width="9.5703125" style="8" bestFit="1" customWidth="1"/>
    <col min="11560" max="11776" width="9.140625" style="8"/>
    <col min="11777" max="11777" width="2.7109375" style="8" customWidth="1"/>
    <col min="11778" max="11778" width="33.7109375" style="8" customWidth="1"/>
    <col min="11779" max="11780" width="10.42578125" style="8" bestFit="1" customWidth="1"/>
    <col min="11781" max="11781" width="10.28515625" style="8" bestFit="1" customWidth="1"/>
    <col min="11782" max="11782" width="9.42578125" style="8" bestFit="1" customWidth="1"/>
    <col min="11783" max="11783" width="10.28515625" style="8" bestFit="1" customWidth="1"/>
    <col min="11784" max="11784" width="9.7109375" style="8" bestFit="1" customWidth="1"/>
    <col min="11785" max="11785" width="10.28515625" style="8" bestFit="1" customWidth="1"/>
    <col min="11786" max="11786" width="9.42578125" style="8" bestFit="1" customWidth="1"/>
    <col min="11787" max="11787" width="10.28515625" style="8" bestFit="1" customWidth="1"/>
    <col min="11788" max="11788" width="9.7109375" style="8" bestFit="1" customWidth="1"/>
    <col min="11789" max="11809" width="10.42578125" style="8" bestFit="1" customWidth="1"/>
    <col min="11810" max="11810" width="2.5703125" style="8" customWidth="1"/>
    <col min="11811" max="11811" width="2.7109375" style="8" customWidth="1"/>
    <col min="11812" max="11812" width="33.7109375" style="8" customWidth="1"/>
    <col min="11813" max="11814" width="9.140625" style="8"/>
    <col min="11815" max="11815" width="9.5703125" style="8" bestFit="1" customWidth="1"/>
    <col min="11816" max="12032" width="9.140625" style="8"/>
    <col min="12033" max="12033" width="2.7109375" style="8" customWidth="1"/>
    <col min="12034" max="12034" width="33.7109375" style="8" customWidth="1"/>
    <col min="12035" max="12036" width="10.42578125" style="8" bestFit="1" customWidth="1"/>
    <col min="12037" max="12037" width="10.28515625" style="8" bestFit="1" customWidth="1"/>
    <col min="12038" max="12038" width="9.42578125" style="8" bestFit="1" customWidth="1"/>
    <col min="12039" max="12039" width="10.28515625" style="8" bestFit="1" customWidth="1"/>
    <col min="12040" max="12040" width="9.7109375" style="8" bestFit="1" customWidth="1"/>
    <col min="12041" max="12041" width="10.28515625" style="8" bestFit="1" customWidth="1"/>
    <col min="12042" max="12042" width="9.42578125" style="8" bestFit="1" customWidth="1"/>
    <col min="12043" max="12043" width="10.28515625" style="8" bestFit="1" customWidth="1"/>
    <col min="12044" max="12044" width="9.7109375" style="8" bestFit="1" customWidth="1"/>
    <col min="12045" max="12065" width="10.42578125" style="8" bestFit="1" customWidth="1"/>
    <col min="12066" max="12066" width="2.5703125" style="8" customWidth="1"/>
    <col min="12067" max="12067" width="2.7109375" style="8" customWidth="1"/>
    <col min="12068" max="12068" width="33.7109375" style="8" customWidth="1"/>
    <col min="12069" max="12070" width="9.140625" style="8"/>
    <col min="12071" max="12071" width="9.5703125" style="8" bestFit="1" customWidth="1"/>
    <col min="12072" max="12288" width="9.140625" style="8"/>
    <col min="12289" max="12289" width="2.7109375" style="8" customWidth="1"/>
    <col min="12290" max="12290" width="33.7109375" style="8" customWidth="1"/>
    <col min="12291" max="12292" width="10.42578125" style="8" bestFit="1" customWidth="1"/>
    <col min="12293" max="12293" width="10.28515625" style="8" bestFit="1" customWidth="1"/>
    <col min="12294" max="12294" width="9.42578125" style="8" bestFit="1" customWidth="1"/>
    <col min="12295" max="12295" width="10.28515625" style="8" bestFit="1" customWidth="1"/>
    <col min="12296" max="12296" width="9.7109375" style="8" bestFit="1" customWidth="1"/>
    <col min="12297" max="12297" width="10.28515625" style="8" bestFit="1" customWidth="1"/>
    <col min="12298" max="12298" width="9.42578125" style="8" bestFit="1" customWidth="1"/>
    <col min="12299" max="12299" width="10.28515625" style="8" bestFit="1" customWidth="1"/>
    <col min="12300" max="12300" width="9.7109375" style="8" bestFit="1" customWidth="1"/>
    <col min="12301" max="12321" width="10.42578125" style="8" bestFit="1" customWidth="1"/>
    <col min="12322" max="12322" width="2.5703125" style="8" customWidth="1"/>
    <col min="12323" max="12323" width="2.7109375" style="8" customWidth="1"/>
    <col min="12324" max="12324" width="33.7109375" style="8" customWidth="1"/>
    <col min="12325" max="12326" width="9.140625" style="8"/>
    <col min="12327" max="12327" width="9.5703125" style="8" bestFit="1" customWidth="1"/>
    <col min="12328" max="12544" width="9.140625" style="8"/>
    <col min="12545" max="12545" width="2.7109375" style="8" customWidth="1"/>
    <col min="12546" max="12546" width="33.7109375" style="8" customWidth="1"/>
    <col min="12547" max="12548" width="10.42578125" style="8" bestFit="1" customWidth="1"/>
    <col min="12549" max="12549" width="10.28515625" style="8" bestFit="1" customWidth="1"/>
    <col min="12550" max="12550" width="9.42578125" style="8" bestFit="1" customWidth="1"/>
    <col min="12551" max="12551" width="10.28515625" style="8" bestFit="1" customWidth="1"/>
    <col min="12552" max="12552" width="9.7109375" style="8" bestFit="1" customWidth="1"/>
    <col min="12553" max="12553" width="10.28515625" style="8" bestFit="1" customWidth="1"/>
    <col min="12554" max="12554" width="9.42578125" style="8" bestFit="1" customWidth="1"/>
    <col min="12555" max="12555" width="10.28515625" style="8" bestFit="1" customWidth="1"/>
    <col min="12556" max="12556" width="9.7109375" style="8" bestFit="1" customWidth="1"/>
    <col min="12557" max="12577" width="10.42578125" style="8" bestFit="1" customWidth="1"/>
    <col min="12578" max="12578" width="2.5703125" style="8" customWidth="1"/>
    <col min="12579" max="12579" width="2.7109375" style="8" customWidth="1"/>
    <col min="12580" max="12580" width="33.7109375" style="8" customWidth="1"/>
    <col min="12581" max="12582" width="9.140625" style="8"/>
    <col min="12583" max="12583" width="9.5703125" style="8" bestFit="1" customWidth="1"/>
    <col min="12584" max="12800" width="9.140625" style="8"/>
    <col min="12801" max="12801" width="2.7109375" style="8" customWidth="1"/>
    <col min="12802" max="12802" width="33.7109375" style="8" customWidth="1"/>
    <col min="12803" max="12804" width="10.42578125" style="8" bestFit="1" customWidth="1"/>
    <col min="12805" max="12805" width="10.28515625" style="8" bestFit="1" customWidth="1"/>
    <col min="12806" max="12806" width="9.42578125" style="8" bestFit="1" customWidth="1"/>
    <col min="12807" max="12807" width="10.28515625" style="8" bestFit="1" customWidth="1"/>
    <col min="12808" max="12808" width="9.7109375" style="8" bestFit="1" customWidth="1"/>
    <col min="12809" max="12809" width="10.28515625" style="8" bestFit="1" customWidth="1"/>
    <col min="12810" max="12810" width="9.42578125" style="8" bestFit="1" customWidth="1"/>
    <col min="12811" max="12811" width="10.28515625" style="8" bestFit="1" customWidth="1"/>
    <col min="12812" max="12812" width="9.7109375" style="8" bestFit="1" customWidth="1"/>
    <col min="12813" max="12833" width="10.42578125" style="8" bestFit="1" customWidth="1"/>
    <col min="12834" max="12834" width="2.5703125" style="8" customWidth="1"/>
    <col min="12835" max="12835" width="2.7109375" style="8" customWidth="1"/>
    <col min="12836" max="12836" width="33.7109375" style="8" customWidth="1"/>
    <col min="12837" max="12838" width="9.140625" style="8"/>
    <col min="12839" max="12839" width="9.5703125" style="8" bestFit="1" customWidth="1"/>
    <col min="12840" max="13056" width="9.140625" style="8"/>
    <col min="13057" max="13057" width="2.7109375" style="8" customWidth="1"/>
    <col min="13058" max="13058" width="33.7109375" style="8" customWidth="1"/>
    <col min="13059" max="13060" width="10.42578125" style="8" bestFit="1" customWidth="1"/>
    <col min="13061" max="13061" width="10.28515625" style="8" bestFit="1" customWidth="1"/>
    <col min="13062" max="13062" width="9.42578125" style="8" bestFit="1" customWidth="1"/>
    <col min="13063" max="13063" width="10.28515625" style="8" bestFit="1" customWidth="1"/>
    <col min="13064" max="13064" width="9.7109375" style="8" bestFit="1" customWidth="1"/>
    <col min="13065" max="13065" width="10.28515625" style="8" bestFit="1" customWidth="1"/>
    <col min="13066" max="13066" width="9.42578125" style="8" bestFit="1" customWidth="1"/>
    <col min="13067" max="13067" width="10.28515625" style="8" bestFit="1" customWidth="1"/>
    <col min="13068" max="13068" width="9.7109375" style="8" bestFit="1" customWidth="1"/>
    <col min="13069" max="13089" width="10.42578125" style="8" bestFit="1" customWidth="1"/>
    <col min="13090" max="13090" width="2.5703125" style="8" customWidth="1"/>
    <col min="13091" max="13091" width="2.7109375" style="8" customWidth="1"/>
    <col min="13092" max="13092" width="33.7109375" style="8" customWidth="1"/>
    <col min="13093" max="13094" width="9.140625" style="8"/>
    <col min="13095" max="13095" width="9.5703125" style="8" bestFit="1" customWidth="1"/>
    <col min="13096" max="13312" width="9.140625" style="8"/>
    <col min="13313" max="13313" width="2.7109375" style="8" customWidth="1"/>
    <col min="13314" max="13314" width="33.7109375" style="8" customWidth="1"/>
    <col min="13315" max="13316" width="10.42578125" style="8" bestFit="1" customWidth="1"/>
    <col min="13317" max="13317" width="10.28515625" style="8" bestFit="1" customWidth="1"/>
    <col min="13318" max="13318" width="9.42578125" style="8" bestFit="1" customWidth="1"/>
    <col min="13319" max="13319" width="10.28515625" style="8" bestFit="1" customWidth="1"/>
    <col min="13320" max="13320" width="9.7109375" style="8" bestFit="1" customWidth="1"/>
    <col min="13321" max="13321" width="10.28515625" style="8" bestFit="1" customWidth="1"/>
    <col min="13322" max="13322" width="9.42578125" style="8" bestFit="1" customWidth="1"/>
    <col min="13323" max="13323" width="10.28515625" style="8" bestFit="1" customWidth="1"/>
    <col min="13324" max="13324" width="9.7109375" style="8" bestFit="1" customWidth="1"/>
    <col min="13325" max="13345" width="10.42578125" style="8" bestFit="1" customWidth="1"/>
    <col min="13346" max="13346" width="2.5703125" style="8" customWidth="1"/>
    <col min="13347" max="13347" width="2.7109375" style="8" customWidth="1"/>
    <col min="13348" max="13348" width="33.7109375" style="8" customWidth="1"/>
    <col min="13349" max="13350" width="9.140625" style="8"/>
    <col min="13351" max="13351" width="9.5703125" style="8" bestFit="1" customWidth="1"/>
    <col min="13352" max="13568" width="9.140625" style="8"/>
    <col min="13569" max="13569" width="2.7109375" style="8" customWidth="1"/>
    <col min="13570" max="13570" width="33.7109375" style="8" customWidth="1"/>
    <col min="13571" max="13572" width="10.42578125" style="8" bestFit="1" customWidth="1"/>
    <col min="13573" max="13573" width="10.28515625" style="8" bestFit="1" customWidth="1"/>
    <col min="13574" max="13574" width="9.42578125" style="8" bestFit="1" customWidth="1"/>
    <col min="13575" max="13575" width="10.28515625" style="8" bestFit="1" customWidth="1"/>
    <col min="13576" max="13576" width="9.7109375" style="8" bestFit="1" customWidth="1"/>
    <col min="13577" max="13577" width="10.28515625" style="8" bestFit="1" customWidth="1"/>
    <col min="13578" max="13578" width="9.42578125" style="8" bestFit="1" customWidth="1"/>
    <col min="13579" max="13579" width="10.28515625" style="8" bestFit="1" customWidth="1"/>
    <col min="13580" max="13580" width="9.7109375" style="8" bestFit="1" customWidth="1"/>
    <col min="13581" max="13601" width="10.42578125" style="8" bestFit="1" customWidth="1"/>
    <col min="13602" max="13602" width="2.5703125" style="8" customWidth="1"/>
    <col min="13603" max="13603" width="2.7109375" style="8" customWidth="1"/>
    <col min="13604" max="13604" width="33.7109375" style="8" customWidth="1"/>
    <col min="13605" max="13606" width="9.140625" style="8"/>
    <col min="13607" max="13607" width="9.5703125" style="8" bestFit="1" customWidth="1"/>
    <col min="13608" max="13824" width="9.140625" style="8"/>
    <col min="13825" max="13825" width="2.7109375" style="8" customWidth="1"/>
    <col min="13826" max="13826" width="33.7109375" style="8" customWidth="1"/>
    <col min="13827" max="13828" width="10.42578125" style="8" bestFit="1" customWidth="1"/>
    <col min="13829" max="13829" width="10.28515625" style="8" bestFit="1" customWidth="1"/>
    <col min="13830" max="13830" width="9.42578125" style="8" bestFit="1" customWidth="1"/>
    <col min="13831" max="13831" width="10.28515625" style="8" bestFit="1" customWidth="1"/>
    <col min="13832" max="13832" width="9.7109375" style="8" bestFit="1" customWidth="1"/>
    <col min="13833" max="13833" width="10.28515625" style="8" bestFit="1" customWidth="1"/>
    <col min="13834" max="13834" width="9.42578125" style="8" bestFit="1" customWidth="1"/>
    <col min="13835" max="13835" width="10.28515625" style="8" bestFit="1" customWidth="1"/>
    <col min="13836" max="13836" width="9.7109375" style="8" bestFit="1" customWidth="1"/>
    <col min="13837" max="13857" width="10.42578125" style="8" bestFit="1" customWidth="1"/>
    <col min="13858" max="13858" width="2.5703125" style="8" customWidth="1"/>
    <col min="13859" max="13859" width="2.7109375" style="8" customWidth="1"/>
    <col min="13860" max="13860" width="33.7109375" style="8" customWidth="1"/>
    <col min="13861" max="13862" width="9.140625" style="8"/>
    <col min="13863" max="13863" width="9.5703125" style="8" bestFit="1" customWidth="1"/>
    <col min="13864" max="14080" width="9.140625" style="8"/>
    <col min="14081" max="14081" width="2.7109375" style="8" customWidth="1"/>
    <col min="14082" max="14082" width="33.7109375" style="8" customWidth="1"/>
    <col min="14083" max="14084" width="10.42578125" style="8" bestFit="1" customWidth="1"/>
    <col min="14085" max="14085" width="10.28515625" style="8" bestFit="1" customWidth="1"/>
    <col min="14086" max="14086" width="9.42578125" style="8" bestFit="1" customWidth="1"/>
    <col min="14087" max="14087" width="10.28515625" style="8" bestFit="1" customWidth="1"/>
    <col min="14088" max="14088" width="9.7109375" style="8" bestFit="1" customWidth="1"/>
    <col min="14089" max="14089" width="10.28515625" style="8" bestFit="1" customWidth="1"/>
    <col min="14090" max="14090" width="9.42578125" style="8" bestFit="1" customWidth="1"/>
    <col min="14091" max="14091" width="10.28515625" style="8" bestFit="1" customWidth="1"/>
    <col min="14092" max="14092" width="9.7109375" style="8" bestFit="1" customWidth="1"/>
    <col min="14093" max="14113" width="10.42578125" style="8" bestFit="1" customWidth="1"/>
    <col min="14114" max="14114" width="2.5703125" style="8" customWidth="1"/>
    <col min="14115" max="14115" width="2.7109375" style="8" customWidth="1"/>
    <col min="14116" max="14116" width="33.7109375" style="8" customWidth="1"/>
    <col min="14117" max="14118" width="9.140625" style="8"/>
    <col min="14119" max="14119" width="9.5703125" style="8" bestFit="1" customWidth="1"/>
    <col min="14120" max="14336" width="9.140625" style="8"/>
    <col min="14337" max="14337" width="2.7109375" style="8" customWidth="1"/>
    <col min="14338" max="14338" width="33.7109375" style="8" customWidth="1"/>
    <col min="14339" max="14340" width="10.42578125" style="8" bestFit="1" customWidth="1"/>
    <col min="14341" max="14341" width="10.28515625" style="8" bestFit="1" customWidth="1"/>
    <col min="14342" max="14342" width="9.42578125" style="8" bestFit="1" customWidth="1"/>
    <col min="14343" max="14343" width="10.28515625" style="8" bestFit="1" customWidth="1"/>
    <col min="14344" max="14344" width="9.7109375" style="8" bestFit="1" customWidth="1"/>
    <col min="14345" max="14345" width="10.28515625" style="8" bestFit="1" customWidth="1"/>
    <col min="14346" max="14346" width="9.42578125" style="8" bestFit="1" customWidth="1"/>
    <col min="14347" max="14347" width="10.28515625" style="8" bestFit="1" customWidth="1"/>
    <col min="14348" max="14348" width="9.7109375" style="8" bestFit="1" customWidth="1"/>
    <col min="14349" max="14369" width="10.42578125" style="8" bestFit="1" customWidth="1"/>
    <col min="14370" max="14370" width="2.5703125" style="8" customWidth="1"/>
    <col min="14371" max="14371" width="2.7109375" style="8" customWidth="1"/>
    <col min="14372" max="14372" width="33.7109375" style="8" customWidth="1"/>
    <col min="14373" max="14374" width="9.140625" style="8"/>
    <col min="14375" max="14375" width="9.5703125" style="8" bestFit="1" customWidth="1"/>
    <col min="14376" max="14592" width="9.140625" style="8"/>
    <col min="14593" max="14593" width="2.7109375" style="8" customWidth="1"/>
    <col min="14594" max="14594" width="33.7109375" style="8" customWidth="1"/>
    <col min="14595" max="14596" width="10.42578125" style="8" bestFit="1" customWidth="1"/>
    <col min="14597" max="14597" width="10.28515625" style="8" bestFit="1" customWidth="1"/>
    <col min="14598" max="14598" width="9.42578125" style="8" bestFit="1" customWidth="1"/>
    <col min="14599" max="14599" width="10.28515625" style="8" bestFit="1" customWidth="1"/>
    <col min="14600" max="14600" width="9.7109375" style="8" bestFit="1" customWidth="1"/>
    <col min="14601" max="14601" width="10.28515625" style="8" bestFit="1" customWidth="1"/>
    <col min="14602" max="14602" width="9.42578125" style="8" bestFit="1" customWidth="1"/>
    <col min="14603" max="14603" width="10.28515625" style="8" bestFit="1" customWidth="1"/>
    <col min="14604" max="14604" width="9.7109375" style="8" bestFit="1" customWidth="1"/>
    <col min="14605" max="14625" width="10.42578125" style="8" bestFit="1" customWidth="1"/>
    <col min="14626" max="14626" width="2.5703125" style="8" customWidth="1"/>
    <col min="14627" max="14627" width="2.7109375" style="8" customWidth="1"/>
    <col min="14628" max="14628" width="33.7109375" style="8" customWidth="1"/>
    <col min="14629" max="14630" width="9.140625" style="8"/>
    <col min="14631" max="14631" width="9.5703125" style="8" bestFit="1" customWidth="1"/>
    <col min="14632" max="14848" width="9.140625" style="8"/>
    <col min="14849" max="14849" width="2.7109375" style="8" customWidth="1"/>
    <col min="14850" max="14850" width="33.7109375" style="8" customWidth="1"/>
    <col min="14851" max="14852" width="10.42578125" style="8" bestFit="1" customWidth="1"/>
    <col min="14853" max="14853" width="10.28515625" style="8" bestFit="1" customWidth="1"/>
    <col min="14854" max="14854" width="9.42578125" style="8" bestFit="1" customWidth="1"/>
    <col min="14855" max="14855" width="10.28515625" style="8" bestFit="1" customWidth="1"/>
    <col min="14856" max="14856" width="9.7109375" style="8" bestFit="1" customWidth="1"/>
    <col min="14857" max="14857" width="10.28515625" style="8" bestFit="1" customWidth="1"/>
    <col min="14858" max="14858" width="9.42578125" style="8" bestFit="1" customWidth="1"/>
    <col min="14859" max="14859" width="10.28515625" style="8" bestFit="1" customWidth="1"/>
    <col min="14860" max="14860" width="9.7109375" style="8" bestFit="1" customWidth="1"/>
    <col min="14861" max="14881" width="10.42578125" style="8" bestFit="1" customWidth="1"/>
    <col min="14882" max="14882" width="2.5703125" style="8" customWidth="1"/>
    <col min="14883" max="14883" width="2.7109375" style="8" customWidth="1"/>
    <col min="14884" max="14884" width="33.7109375" style="8" customWidth="1"/>
    <col min="14885" max="14886" width="9.140625" style="8"/>
    <col min="14887" max="14887" width="9.5703125" style="8" bestFit="1" customWidth="1"/>
    <col min="14888" max="15104" width="9.140625" style="8"/>
    <col min="15105" max="15105" width="2.7109375" style="8" customWidth="1"/>
    <col min="15106" max="15106" width="33.7109375" style="8" customWidth="1"/>
    <col min="15107" max="15108" width="10.42578125" style="8" bestFit="1" customWidth="1"/>
    <col min="15109" max="15109" width="10.28515625" style="8" bestFit="1" customWidth="1"/>
    <col min="15110" max="15110" width="9.42578125" style="8" bestFit="1" customWidth="1"/>
    <col min="15111" max="15111" width="10.28515625" style="8" bestFit="1" customWidth="1"/>
    <col min="15112" max="15112" width="9.7109375" style="8" bestFit="1" customWidth="1"/>
    <col min="15113" max="15113" width="10.28515625" style="8" bestFit="1" customWidth="1"/>
    <col min="15114" max="15114" width="9.42578125" style="8" bestFit="1" customWidth="1"/>
    <col min="15115" max="15115" width="10.28515625" style="8" bestFit="1" customWidth="1"/>
    <col min="15116" max="15116" width="9.7109375" style="8" bestFit="1" customWidth="1"/>
    <col min="15117" max="15137" width="10.42578125" style="8" bestFit="1" customWidth="1"/>
    <col min="15138" max="15138" width="2.5703125" style="8" customWidth="1"/>
    <col min="15139" max="15139" width="2.7109375" style="8" customWidth="1"/>
    <col min="15140" max="15140" width="33.7109375" style="8" customWidth="1"/>
    <col min="15141" max="15142" width="9.140625" style="8"/>
    <col min="15143" max="15143" width="9.5703125" style="8" bestFit="1" customWidth="1"/>
    <col min="15144" max="15360" width="9.140625" style="8"/>
    <col min="15361" max="15361" width="2.7109375" style="8" customWidth="1"/>
    <col min="15362" max="15362" width="33.7109375" style="8" customWidth="1"/>
    <col min="15363" max="15364" width="10.42578125" style="8" bestFit="1" customWidth="1"/>
    <col min="15365" max="15365" width="10.28515625" style="8" bestFit="1" customWidth="1"/>
    <col min="15366" max="15366" width="9.42578125" style="8" bestFit="1" customWidth="1"/>
    <col min="15367" max="15367" width="10.28515625" style="8" bestFit="1" customWidth="1"/>
    <col min="15368" max="15368" width="9.7109375" style="8" bestFit="1" customWidth="1"/>
    <col min="15369" max="15369" width="10.28515625" style="8" bestFit="1" customWidth="1"/>
    <col min="15370" max="15370" width="9.42578125" style="8" bestFit="1" customWidth="1"/>
    <col min="15371" max="15371" width="10.28515625" style="8" bestFit="1" customWidth="1"/>
    <col min="15372" max="15372" width="9.7109375" style="8" bestFit="1" customWidth="1"/>
    <col min="15373" max="15393" width="10.42578125" style="8" bestFit="1" customWidth="1"/>
    <col min="15394" max="15394" width="2.5703125" style="8" customWidth="1"/>
    <col min="15395" max="15395" width="2.7109375" style="8" customWidth="1"/>
    <col min="15396" max="15396" width="33.7109375" style="8" customWidth="1"/>
    <col min="15397" max="15398" width="9.140625" style="8"/>
    <col min="15399" max="15399" width="9.5703125" style="8" bestFit="1" customWidth="1"/>
    <col min="15400" max="15616" width="9.140625" style="8"/>
    <col min="15617" max="15617" width="2.7109375" style="8" customWidth="1"/>
    <col min="15618" max="15618" width="33.7109375" style="8" customWidth="1"/>
    <col min="15619" max="15620" width="10.42578125" style="8" bestFit="1" customWidth="1"/>
    <col min="15621" max="15621" width="10.28515625" style="8" bestFit="1" customWidth="1"/>
    <col min="15622" max="15622" width="9.42578125" style="8" bestFit="1" customWidth="1"/>
    <col min="15623" max="15623" width="10.28515625" style="8" bestFit="1" customWidth="1"/>
    <col min="15624" max="15624" width="9.7109375" style="8" bestFit="1" customWidth="1"/>
    <col min="15625" max="15625" width="10.28515625" style="8" bestFit="1" customWidth="1"/>
    <col min="15626" max="15626" width="9.42578125" style="8" bestFit="1" customWidth="1"/>
    <col min="15627" max="15627" width="10.28515625" style="8" bestFit="1" customWidth="1"/>
    <col min="15628" max="15628" width="9.7109375" style="8" bestFit="1" customWidth="1"/>
    <col min="15629" max="15649" width="10.42578125" style="8" bestFit="1" customWidth="1"/>
    <col min="15650" max="15650" width="2.5703125" style="8" customWidth="1"/>
    <col min="15651" max="15651" width="2.7109375" style="8" customWidth="1"/>
    <col min="15652" max="15652" width="33.7109375" style="8" customWidth="1"/>
    <col min="15653" max="15654" width="9.140625" style="8"/>
    <col min="15655" max="15655" width="9.5703125" style="8" bestFit="1" customWidth="1"/>
    <col min="15656" max="15872" width="9.140625" style="8"/>
    <col min="15873" max="15873" width="2.7109375" style="8" customWidth="1"/>
    <col min="15874" max="15874" width="33.7109375" style="8" customWidth="1"/>
    <col min="15875" max="15876" width="10.42578125" style="8" bestFit="1" customWidth="1"/>
    <col min="15877" max="15877" width="10.28515625" style="8" bestFit="1" customWidth="1"/>
    <col min="15878" max="15878" width="9.42578125" style="8" bestFit="1" customWidth="1"/>
    <col min="15879" max="15879" width="10.28515625" style="8" bestFit="1" customWidth="1"/>
    <col min="15880" max="15880" width="9.7109375" style="8" bestFit="1" customWidth="1"/>
    <col min="15881" max="15881" width="10.28515625" style="8" bestFit="1" customWidth="1"/>
    <col min="15882" max="15882" width="9.42578125" style="8" bestFit="1" customWidth="1"/>
    <col min="15883" max="15883" width="10.28515625" style="8" bestFit="1" customWidth="1"/>
    <col min="15884" max="15884" width="9.7109375" style="8" bestFit="1" customWidth="1"/>
    <col min="15885" max="15905" width="10.42578125" style="8" bestFit="1" customWidth="1"/>
    <col min="15906" max="15906" width="2.5703125" style="8" customWidth="1"/>
    <col min="15907" max="15907" width="2.7109375" style="8" customWidth="1"/>
    <col min="15908" max="15908" width="33.7109375" style="8" customWidth="1"/>
    <col min="15909" max="15910" width="9.140625" style="8"/>
    <col min="15911" max="15911" width="9.5703125" style="8" bestFit="1" customWidth="1"/>
    <col min="15912" max="16128" width="9.140625" style="8"/>
    <col min="16129" max="16129" width="2.7109375" style="8" customWidth="1"/>
    <col min="16130" max="16130" width="33.7109375" style="8" customWidth="1"/>
    <col min="16131" max="16132" width="10.42578125" style="8" bestFit="1" customWidth="1"/>
    <col min="16133" max="16133" width="10.28515625" style="8" bestFit="1" customWidth="1"/>
    <col min="16134" max="16134" width="9.42578125" style="8" bestFit="1" customWidth="1"/>
    <col min="16135" max="16135" width="10.28515625" style="8" bestFit="1" customWidth="1"/>
    <col min="16136" max="16136" width="9.7109375" style="8" bestFit="1" customWidth="1"/>
    <col min="16137" max="16137" width="10.28515625" style="8" bestFit="1" customWidth="1"/>
    <col min="16138" max="16138" width="9.42578125" style="8" bestFit="1" customWidth="1"/>
    <col min="16139" max="16139" width="10.28515625" style="8" bestFit="1" customWidth="1"/>
    <col min="16140" max="16140" width="9.7109375" style="8" bestFit="1" customWidth="1"/>
    <col min="16141" max="16161" width="10.42578125" style="8" bestFit="1" customWidth="1"/>
    <col min="16162" max="16162" width="2.5703125" style="8" customWidth="1"/>
    <col min="16163" max="16163" width="2.7109375" style="8" customWidth="1"/>
    <col min="16164" max="16164" width="33.7109375" style="8" customWidth="1"/>
    <col min="16165" max="16166" width="9.140625" style="8"/>
    <col min="16167" max="16167" width="9.5703125" style="8" bestFit="1" customWidth="1"/>
    <col min="16168" max="16384" width="9.140625" style="8"/>
  </cols>
  <sheetData>
    <row r="1" spans="1:55" ht="20.100000000000001" customHeight="1">
      <c r="A1" s="5" t="s">
        <v>75</v>
      </c>
      <c r="B1" s="6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</row>
    <row r="2" spans="1:55" ht="20.100000000000001" customHeight="1">
      <c r="A2" s="5" t="s">
        <v>76</v>
      </c>
      <c r="B2" s="6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</row>
    <row r="3" spans="1:55" ht="12.95" customHeight="1">
      <c r="B3" s="9"/>
    </row>
    <row r="4" spans="1:55" ht="12.95" customHeight="1">
      <c r="A4" s="10" t="s">
        <v>77</v>
      </c>
    </row>
    <row r="5" spans="1:55" ht="12.95" customHeight="1">
      <c r="A5" s="11" t="s">
        <v>78</v>
      </c>
      <c r="B5" s="12"/>
    </row>
    <row r="6" spans="1:55" ht="12.95" customHeight="1">
      <c r="B6" s="9"/>
    </row>
    <row r="7" spans="1:55" ht="12.95" customHeight="1">
      <c r="A7" s="8" t="s">
        <v>79</v>
      </c>
    </row>
    <row r="8" spans="1:55" ht="12.95" customHeight="1">
      <c r="B8" s="9"/>
    </row>
    <row r="9" spans="1:55" ht="12.95" customHeight="1">
      <c r="A9" s="13"/>
      <c r="B9" s="13" t="s">
        <v>80</v>
      </c>
      <c r="C9" s="14">
        <v>1980</v>
      </c>
      <c r="D9" s="14">
        <v>1981</v>
      </c>
      <c r="E9" s="14">
        <v>1982</v>
      </c>
      <c r="F9" s="14">
        <v>1983</v>
      </c>
      <c r="G9" s="14">
        <v>1984</v>
      </c>
      <c r="H9" s="14">
        <v>1985</v>
      </c>
      <c r="I9" s="14">
        <v>1986</v>
      </c>
      <c r="J9" s="14">
        <v>1987</v>
      </c>
      <c r="K9" s="14">
        <v>1988</v>
      </c>
      <c r="L9" s="14">
        <v>1989</v>
      </c>
      <c r="M9" s="14">
        <v>1990</v>
      </c>
      <c r="N9" s="14">
        <v>1991</v>
      </c>
      <c r="O9" s="14">
        <v>1992</v>
      </c>
      <c r="P9" s="14">
        <v>1993</v>
      </c>
      <c r="Q9" s="14">
        <v>1994</v>
      </c>
      <c r="R9" s="14">
        <v>1995</v>
      </c>
      <c r="S9" s="14">
        <v>1996</v>
      </c>
      <c r="T9" s="14">
        <v>1997</v>
      </c>
      <c r="U9" s="14">
        <v>1998</v>
      </c>
      <c r="V9" s="14">
        <v>1999</v>
      </c>
      <c r="W9" s="14">
        <v>2000</v>
      </c>
      <c r="X9" s="14">
        <v>2001</v>
      </c>
      <c r="Y9" s="14">
        <v>2002</v>
      </c>
      <c r="Z9" s="14">
        <v>2003</v>
      </c>
      <c r="AA9" s="14">
        <v>2004</v>
      </c>
      <c r="AB9" s="14">
        <v>2005</v>
      </c>
      <c r="AC9" s="14">
        <v>2006</v>
      </c>
      <c r="AD9" s="14">
        <v>2007</v>
      </c>
      <c r="AE9" s="14">
        <v>2008</v>
      </c>
      <c r="AF9" s="14">
        <v>2009</v>
      </c>
      <c r="AG9" s="14">
        <v>2010</v>
      </c>
      <c r="AH9" s="14" t="s">
        <v>81</v>
      </c>
      <c r="AI9" s="13"/>
      <c r="AJ9" s="15" t="s">
        <v>80</v>
      </c>
    </row>
    <row r="10" spans="1:55" ht="12.95" customHeight="1"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1"/>
      <c r="AW10"/>
      <c r="BA10" s="10"/>
    </row>
    <row r="11" spans="1:55" s="10" customFormat="1" ht="12.95" customHeight="1">
      <c r="A11" s="16" t="s">
        <v>82</v>
      </c>
      <c r="B11" s="16" t="s">
        <v>83</v>
      </c>
      <c r="C11" s="17">
        <v>-29841.7032</v>
      </c>
      <c r="D11" s="17">
        <v>-43074.762600000002</v>
      </c>
      <c r="E11" s="17">
        <v>-41453.067300000002</v>
      </c>
      <c r="F11" s="17">
        <v>-8116.8343000000004</v>
      </c>
      <c r="G11" s="17">
        <v>-1500.1557</v>
      </c>
      <c r="H11" s="17">
        <v>-2941.837</v>
      </c>
      <c r="I11" s="17">
        <v>-17251.926100000001</v>
      </c>
      <c r="J11" s="17">
        <v>-9560.7026999999998</v>
      </c>
      <c r="K11" s="17">
        <v>-10050.4002</v>
      </c>
      <c r="L11" s="17">
        <v>-8368.2847999999994</v>
      </c>
      <c r="M11" s="17">
        <v>-3806.4982</v>
      </c>
      <c r="N11" s="17">
        <v>-19298.280299999999</v>
      </c>
      <c r="O11" s="17">
        <v>-34032.070299999999</v>
      </c>
      <c r="P11" s="17">
        <v>-46676.256699999998</v>
      </c>
      <c r="Q11" s="17">
        <v>-52446.181499999999</v>
      </c>
      <c r="R11" s="17">
        <v>-38735.313199999997</v>
      </c>
      <c r="S11" s="17">
        <v>-39622.625899999999</v>
      </c>
      <c r="T11" s="17">
        <v>-66711.153900000005</v>
      </c>
      <c r="U11" s="17">
        <v>-90750.734200000006</v>
      </c>
      <c r="V11" s="17">
        <v>-56497.100299999998</v>
      </c>
      <c r="W11" s="17">
        <v>-49275.892099999997</v>
      </c>
      <c r="X11" s="17">
        <v>-54556.673300000002</v>
      </c>
      <c r="Y11" s="17">
        <v>-16718.6332</v>
      </c>
      <c r="Z11" s="17">
        <v>9351.6838000000007</v>
      </c>
      <c r="AA11" s="17">
        <v>22376.535899999999</v>
      </c>
      <c r="AB11" s="17">
        <v>36636.517599999999</v>
      </c>
      <c r="AC11" s="17">
        <v>50079.711199999998</v>
      </c>
      <c r="AD11" s="17">
        <v>14921.677</v>
      </c>
      <c r="AE11" s="17">
        <v>-29277.1001</v>
      </c>
      <c r="AF11" s="17">
        <v>-19330.7592</v>
      </c>
      <c r="AG11" s="17">
        <v>-56411.0026</v>
      </c>
      <c r="AH11" s="18"/>
      <c r="AI11" s="16" t="s">
        <v>82</v>
      </c>
      <c r="AJ11" s="19" t="s">
        <v>84</v>
      </c>
      <c r="AW11"/>
      <c r="BB11" s="8"/>
      <c r="BC11" s="8"/>
    </row>
    <row r="12" spans="1:55" ht="12.95" customHeight="1">
      <c r="A12" s="20" t="s">
        <v>85</v>
      </c>
      <c r="B12" s="20" t="s">
        <v>86</v>
      </c>
      <c r="C12" s="17">
        <v>102002.5462</v>
      </c>
      <c r="D12" s="17">
        <v>108681.836</v>
      </c>
      <c r="E12" s="17">
        <v>97735.181400000001</v>
      </c>
      <c r="F12" s="17">
        <v>98338.852899999998</v>
      </c>
      <c r="G12" s="17">
        <v>109854.48609999999</v>
      </c>
      <c r="H12" s="17">
        <v>102552.8891</v>
      </c>
      <c r="I12" s="17">
        <v>87207.570800000001</v>
      </c>
      <c r="J12" s="17">
        <v>99728.486900000004</v>
      </c>
      <c r="K12" s="17">
        <v>115523.4939</v>
      </c>
      <c r="L12" s="17">
        <v>128167.7</v>
      </c>
      <c r="M12" s="17">
        <v>147433.98620000001</v>
      </c>
      <c r="N12" s="17">
        <v>145540.81899999999</v>
      </c>
      <c r="O12" s="17">
        <v>154811.6342</v>
      </c>
      <c r="P12" s="17">
        <v>167425.38870000001</v>
      </c>
      <c r="Q12" s="17">
        <v>195134.21710000001</v>
      </c>
      <c r="R12" s="17">
        <v>237477.76800000001</v>
      </c>
      <c r="S12" s="17">
        <v>265564.1961</v>
      </c>
      <c r="T12" s="17">
        <v>295092.71750000003</v>
      </c>
      <c r="U12" s="17">
        <v>291759.8064</v>
      </c>
      <c r="V12" s="17">
        <v>308278.98269999999</v>
      </c>
      <c r="W12" s="17">
        <v>370983.00640000001</v>
      </c>
      <c r="X12" s="17">
        <v>356174.05900000001</v>
      </c>
      <c r="Y12" s="17">
        <v>359414.1361</v>
      </c>
      <c r="Z12" s="17">
        <v>392413.55690000003</v>
      </c>
      <c r="AA12" s="17">
        <v>483748.38540000003</v>
      </c>
      <c r="AB12" s="17">
        <v>583328.48490000004</v>
      </c>
      <c r="AC12" s="17">
        <v>697894.93530000001</v>
      </c>
      <c r="AD12" s="17">
        <v>783874.848</v>
      </c>
      <c r="AE12" s="17">
        <v>906377.21920000005</v>
      </c>
      <c r="AF12" s="17">
        <v>701823.25</v>
      </c>
      <c r="AG12" s="17">
        <v>889307.179</v>
      </c>
      <c r="AH12" s="17"/>
      <c r="AI12" s="20" t="s">
        <v>85</v>
      </c>
      <c r="AJ12" s="21" t="s">
        <v>87</v>
      </c>
      <c r="AW12"/>
      <c r="BA12" s="10"/>
    </row>
    <row r="13" spans="1:55" ht="12.95" customHeight="1">
      <c r="A13" s="20" t="s">
        <v>85</v>
      </c>
      <c r="B13" s="20" t="s">
        <v>88</v>
      </c>
      <c r="C13" s="17">
        <v>-102853.8797</v>
      </c>
      <c r="D13" s="17">
        <v>-110204.2885</v>
      </c>
      <c r="E13" s="17">
        <v>-89476.676800000001</v>
      </c>
      <c r="F13" s="17">
        <v>-67633.124299999996</v>
      </c>
      <c r="G13" s="17">
        <v>-70524.971399999995</v>
      </c>
      <c r="H13" s="17">
        <v>-68972.269100000005</v>
      </c>
      <c r="I13" s="17">
        <v>-69661.646200000003</v>
      </c>
      <c r="J13" s="17">
        <v>-78541.232000000004</v>
      </c>
      <c r="K13" s="17">
        <v>-90908.220600000001</v>
      </c>
      <c r="L13" s="17">
        <v>-99201.392099999997</v>
      </c>
      <c r="M13" s="17">
        <v>-118813.5868</v>
      </c>
      <c r="N13" s="17">
        <v>-134497.8694</v>
      </c>
      <c r="O13" s="17">
        <v>-160486.89110000001</v>
      </c>
      <c r="P13" s="17">
        <v>-178703.85829999999</v>
      </c>
      <c r="Q13" s="17">
        <v>-210988.351</v>
      </c>
      <c r="R13" s="17">
        <v>-238313.00320000001</v>
      </c>
      <c r="S13" s="17">
        <v>-265096.32900000003</v>
      </c>
      <c r="T13" s="17">
        <v>-314830.7819</v>
      </c>
      <c r="U13" s="17">
        <v>-334458.78490000003</v>
      </c>
      <c r="V13" s="17">
        <v>-322088.09960000002</v>
      </c>
      <c r="W13" s="17">
        <v>-374643.91029999999</v>
      </c>
      <c r="X13" s="17">
        <v>-366431.65379999997</v>
      </c>
      <c r="Y13" s="17">
        <v>-341745.09250000003</v>
      </c>
      <c r="Z13" s="17">
        <v>-353606.67349999998</v>
      </c>
      <c r="AA13" s="17">
        <v>-429851.2121</v>
      </c>
      <c r="AB13" s="17">
        <v>-509735.15399999998</v>
      </c>
      <c r="AC13" s="17">
        <v>-607300.28130000003</v>
      </c>
      <c r="AD13" s="17">
        <v>-722156.23470000003</v>
      </c>
      <c r="AE13" s="17">
        <v>-864304.65009999997</v>
      </c>
      <c r="AF13" s="17">
        <v>-650209.17929999996</v>
      </c>
      <c r="AG13" s="17">
        <v>-843502.32279999997</v>
      </c>
      <c r="AH13" s="17"/>
      <c r="AI13" s="20" t="s">
        <v>85</v>
      </c>
      <c r="AJ13" s="21" t="s">
        <v>89</v>
      </c>
      <c r="AW13"/>
      <c r="BA13" s="10"/>
    </row>
    <row r="14" spans="1:55" ht="12.95" customHeight="1">
      <c r="A14" s="20" t="s">
        <v>85</v>
      </c>
      <c r="B14" s="20" t="s">
        <v>90</v>
      </c>
      <c r="C14" s="17">
        <v>-851.33349999999996</v>
      </c>
      <c r="D14" s="17">
        <v>-1522.4525000000001</v>
      </c>
      <c r="E14" s="17">
        <v>8258.5046000000002</v>
      </c>
      <c r="F14" s="17">
        <v>30705.728599999999</v>
      </c>
      <c r="G14" s="17">
        <v>39329.5147</v>
      </c>
      <c r="H14" s="17">
        <v>33580.620000000003</v>
      </c>
      <c r="I14" s="17">
        <v>17545.924599999998</v>
      </c>
      <c r="J14" s="17">
        <v>21187.2549</v>
      </c>
      <c r="K14" s="17">
        <v>24615.273300000001</v>
      </c>
      <c r="L14" s="17">
        <v>28966.307799999999</v>
      </c>
      <c r="M14" s="17">
        <v>28620.399399999998</v>
      </c>
      <c r="N14" s="17">
        <v>11042.949500000001</v>
      </c>
      <c r="O14" s="17">
        <v>-5675.2569999999996</v>
      </c>
      <c r="P14" s="17">
        <v>-11278.4696</v>
      </c>
      <c r="Q14" s="17">
        <v>-15854.134</v>
      </c>
      <c r="R14" s="17">
        <v>-835.23509999999999</v>
      </c>
      <c r="S14" s="17">
        <v>467.86720000000003</v>
      </c>
      <c r="T14" s="17">
        <v>-19738.064399999999</v>
      </c>
      <c r="U14" s="17">
        <v>-42698.978499999997</v>
      </c>
      <c r="V14" s="17">
        <v>-13809.117</v>
      </c>
      <c r="W14" s="17">
        <v>-3660.9038</v>
      </c>
      <c r="X14" s="17">
        <v>-10257.5946</v>
      </c>
      <c r="Y14" s="17">
        <v>17668.943800000001</v>
      </c>
      <c r="Z14" s="17">
        <v>38806.883099999999</v>
      </c>
      <c r="AA14" s="17">
        <v>53897.193299999999</v>
      </c>
      <c r="AB14" s="17">
        <v>73593.003899999996</v>
      </c>
      <c r="AC14" s="17">
        <v>90594.550900000002</v>
      </c>
      <c r="AD14" s="17">
        <v>61718.683499999999</v>
      </c>
      <c r="AE14" s="17">
        <v>42072.948900000003</v>
      </c>
      <c r="AF14" s="17">
        <v>51614.080800000003</v>
      </c>
      <c r="AG14" s="17">
        <v>45805.366399999999</v>
      </c>
      <c r="AH14" s="17"/>
      <c r="AI14" s="20" t="s">
        <v>85</v>
      </c>
      <c r="AJ14" s="21" t="s">
        <v>91</v>
      </c>
      <c r="AR14" s="24"/>
      <c r="AS14" s="24"/>
      <c r="AT14" s="25"/>
      <c r="AW14"/>
      <c r="BA14" s="10"/>
    </row>
    <row r="15" spans="1:55" ht="12.95" customHeight="1">
      <c r="A15" s="20" t="s">
        <v>85</v>
      </c>
      <c r="B15" s="20" t="s">
        <v>92</v>
      </c>
      <c r="C15" s="17">
        <v>17438.255700000002</v>
      </c>
      <c r="D15" s="17">
        <v>18079.4709</v>
      </c>
      <c r="E15" s="17">
        <v>16903.552</v>
      </c>
      <c r="F15" s="17">
        <v>16126.9923</v>
      </c>
      <c r="G15" s="17">
        <v>17084.7533</v>
      </c>
      <c r="H15" s="17">
        <v>18104.941200000001</v>
      </c>
      <c r="I15" s="17">
        <v>18759.3439</v>
      </c>
      <c r="J15" s="17">
        <v>20724.7952</v>
      </c>
      <c r="K15" s="17">
        <v>22586.771799999999</v>
      </c>
      <c r="L15" s="17">
        <v>26058.207699999999</v>
      </c>
      <c r="M15" s="17">
        <v>29872.127499999999</v>
      </c>
      <c r="N15" s="17">
        <v>31090.8236</v>
      </c>
      <c r="O15" s="17">
        <v>34748.811399999999</v>
      </c>
      <c r="P15" s="17">
        <v>36838.875699999997</v>
      </c>
      <c r="Q15" s="17">
        <v>39854.630299999997</v>
      </c>
      <c r="R15" s="17">
        <v>42355.149400000002</v>
      </c>
      <c r="S15" s="17">
        <v>45912.979399999997</v>
      </c>
      <c r="T15" s="17">
        <v>49961.427900000002</v>
      </c>
      <c r="U15" s="17">
        <v>53147.519800000002</v>
      </c>
      <c r="V15" s="17">
        <v>53653.002699999997</v>
      </c>
      <c r="W15" s="17">
        <v>59542.172899999998</v>
      </c>
      <c r="X15" s="17">
        <v>57095.6005</v>
      </c>
      <c r="Y15" s="17">
        <v>56001.281199999998</v>
      </c>
      <c r="Z15" s="17">
        <v>60885.558700000001</v>
      </c>
      <c r="AA15" s="17">
        <v>69729.966199999995</v>
      </c>
      <c r="AB15" s="17">
        <v>84110.460800000001</v>
      </c>
      <c r="AC15" s="17">
        <v>93907.318400000004</v>
      </c>
      <c r="AD15" s="17">
        <v>109235.7837</v>
      </c>
      <c r="AE15" s="17">
        <v>115823.6354</v>
      </c>
      <c r="AF15" s="17">
        <v>105027.8054</v>
      </c>
      <c r="AG15" s="17">
        <v>117096.4678</v>
      </c>
      <c r="AH15" s="17"/>
      <c r="AI15" s="20" t="s">
        <v>85</v>
      </c>
      <c r="AJ15" s="21" t="s">
        <v>93</v>
      </c>
      <c r="AR15" s="24"/>
      <c r="AS15" s="24"/>
      <c r="AT15" s="25"/>
      <c r="AW15"/>
      <c r="BA15" s="10"/>
    </row>
    <row r="16" spans="1:55" ht="12.95" customHeight="1">
      <c r="A16" s="20" t="s">
        <v>85</v>
      </c>
      <c r="B16" s="20" t="s">
        <v>94</v>
      </c>
      <c r="C16" s="17">
        <v>4399.6671999999999</v>
      </c>
      <c r="D16" s="17">
        <v>4897.4336999999996</v>
      </c>
      <c r="E16" s="17">
        <v>4666.9736000000003</v>
      </c>
      <c r="F16" s="17">
        <v>4879.7992999999997</v>
      </c>
      <c r="G16" s="17">
        <v>4924.9435999999996</v>
      </c>
      <c r="H16" s="17">
        <v>5358.0012999999999</v>
      </c>
      <c r="I16" s="17">
        <v>5030.8941000000004</v>
      </c>
      <c r="J16" s="17">
        <v>5459.1014999999998</v>
      </c>
      <c r="K16" s="17">
        <v>5906.2704999999996</v>
      </c>
      <c r="L16" s="17">
        <v>6163.7790000000005</v>
      </c>
      <c r="M16" s="17">
        <v>6947.5708999999997</v>
      </c>
      <c r="N16" s="17">
        <v>7340.4422999999997</v>
      </c>
      <c r="O16" s="17">
        <v>8425.1558999999997</v>
      </c>
      <c r="P16" s="17">
        <v>8102.2034999999996</v>
      </c>
      <c r="Q16" s="17">
        <v>8365.0884000000005</v>
      </c>
      <c r="R16" s="17">
        <v>8973.6082999999999</v>
      </c>
      <c r="S16" s="17">
        <v>9332.9526999999998</v>
      </c>
      <c r="T16" s="17">
        <v>10049.5075</v>
      </c>
      <c r="U16" s="17">
        <v>9891.4315999999999</v>
      </c>
      <c r="V16" s="17">
        <v>9710.8431999999993</v>
      </c>
      <c r="W16" s="17">
        <v>10554.9236</v>
      </c>
      <c r="X16" s="17">
        <v>10289.564399999999</v>
      </c>
      <c r="Y16" s="17">
        <v>9985.6326000000008</v>
      </c>
      <c r="Z16" s="17">
        <v>11458.267</v>
      </c>
      <c r="AA16" s="17">
        <v>13900.4413</v>
      </c>
      <c r="AB16" s="17">
        <v>16426.8753</v>
      </c>
      <c r="AC16" s="17">
        <v>18113.103200000001</v>
      </c>
      <c r="AD16" s="17">
        <v>21279.3802</v>
      </c>
      <c r="AE16" s="17">
        <v>25667.216</v>
      </c>
      <c r="AF16" s="17">
        <v>20857.815200000001</v>
      </c>
      <c r="AG16" s="17">
        <v>22540.443899999998</v>
      </c>
      <c r="AH16" s="17"/>
      <c r="AI16" s="20" t="s">
        <v>85</v>
      </c>
      <c r="AJ16" s="21" t="s">
        <v>95</v>
      </c>
      <c r="AR16" s="24"/>
      <c r="AS16" s="24"/>
      <c r="AT16" s="25"/>
      <c r="AW16"/>
      <c r="BA16" s="10"/>
    </row>
    <row r="17" spans="1:56" ht="12.95" customHeight="1">
      <c r="A17" s="20" t="s">
        <v>85</v>
      </c>
      <c r="B17" s="20" t="s">
        <v>96</v>
      </c>
      <c r="C17" s="17">
        <v>7168.6634999999997</v>
      </c>
      <c r="D17" s="17">
        <v>7515.7587000000003</v>
      </c>
      <c r="E17" s="17">
        <v>6918.2889999999998</v>
      </c>
      <c r="F17" s="17">
        <v>6637.7933000000003</v>
      </c>
      <c r="G17" s="17">
        <v>7714.2489999999998</v>
      </c>
      <c r="H17" s="17">
        <v>7866.4278000000004</v>
      </c>
      <c r="I17" s="17">
        <v>8732.5113999999994</v>
      </c>
      <c r="J17" s="17">
        <v>9478.7196999999996</v>
      </c>
      <c r="K17" s="17">
        <v>10302.9962</v>
      </c>
      <c r="L17" s="17">
        <v>12935.1877</v>
      </c>
      <c r="M17" s="17">
        <v>14518.707200000001</v>
      </c>
      <c r="N17" s="17">
        <v>14798.349099999999</v>
      </c>
      <c r="O17" s="17">
        <v>16327.6132</v>
      </c>
      <c r="P17" s="17">
        <v>17912.8541</v>
      </c>
      <c r="Q17" s="17">
        <v>19159.122599999999</v>
      </c>
      <c r="R17" s="17">
        <v>19775.495200000001</v>
      </c>
      <c r="S17" s="17">
        <v>21852.249500000002</v>
      </c>
      <c r="T17" s="17">
        <v>23414.385999999999</v>
      </c>
      <c r="U17" s="17">
        <v>24742.045099999999</v>
      </c>
      <c r="V17" s="17">
        <v>25067.322</v>
      </c>
      <c r="W17" s="17">
        <v>27352.522300000001</v>
      </c>
      <c r="X17" s="17">
        <v>26937.229299999999</v>
      </c>
      <c r="Y17" s="17">
        <v>26128.9912</v>
      </c>
      <c r="Z17" s="17">
        <v>28617.4791</v>
      </c>
      <c r="AA17" s="17">
        <v>32621.032899999998</v>
      </c>
      <c r="AB17" s="17">
        <v>36863.388800000001</v>
      </c>
      <c r="AC17" s="17">
        <v>40247.543100000003</v>
      </c>
      <c r="AD17" s="17">
        <v>46646.595800000003</v>
      </c>
      <c r="AE17" s="17">
        <v>50019.981399999997</v>
      </c>
      <c r="AF17" s="17">
        <v>46142.15</v>
      </c>
      <c r="AG17" s="17">
        <v>46976.039799999999</v>
      </c>
      <c r="AH17" s="17"/>
      <c r="AI17" s="20" t="s">
        <v>85</v>
      </c>
      <c r="AJ17" s="21" t="s">
        <v>97</v>
      </c>
      <c r="AR17" s="24"/>
      <c r="AS17" s="24"/>
      <c r="AT17" s="25"/>
      <c r="AW17"/>
      <c r="BA17" s="10"/>
    </row>
    <row r="18" spans="1:56" ht="12.95" customHeight="1">
      <c r="A18" s="20" t="s">
        <v>85</v>
      </c>
      <c r="B18" s="20" t="s">
        <v>98</v>
      </c>
      <c r="C18" s="17">
        <v>5869.9247999999998</v>
      </c>
      <c r="D18" s="17">
        <v>5666.2782999999999</v>
      </c>
      <c r="E18" s="17">
        <v>5318.2893000000004</v>
      </c>
      <c r="F18" s="17">
        <v>4609.3996999999999</v>
      </c>
      <c r="G18" s="17">
        <v>4445.5605999999998</v>
      </c>
      <c r="H18" s="17">
        <v>4880.5120999999999</v>
      </c>
      <c r="I18" s="17">
        <v>4995.9378999999999</v>
      </c>
      <c r="J18" s="17">
        <v>5786.9736999999996</v>
      </c>
      <c r="K18" s="17">
        <v>6377.5047999999997</v>
      </c>
      <c r="L18" s="17">
        <v>6959.2407000000003</v>
      </c>
      <c r="M18" s="17">
        <v>7880.4490999999998</v>
      </c>
      <c r="N18" s="17">
        <v>8368.6319000000003</v>
      </c>
      <c r="O18" s="17">
        <v>9253.4418999999998</v>
      </c>
      <c r="P18" s="17">
        <v>9991.8176999999996</v>
      </c>
      <c r="Q18" s="17">
        <v>11170.418900000001</v>
      </c>
      <c r="R18" s="17">
        <v>12077.845600000001</v>
      </c>
      <c r="S18" s="17">
        <v>12798.9768</v>
      </c>
      <c r="T18" s="17">
        <v>14346.534</v>
      </c>
      <c r="U18" s="17">
        <v>15921.9427</v>
      </c>
      <c r="V18" s="17">
        <v>16020.1371</v>
      </c>
      <c r="W18" s="17">
        <v>18520.626700000001</v>
      </c>
      <c r="X18" s="17">
        <v>17297.797200000001</v>
      </c>
      <c r="Y18" s="17">
        <v>17436.314600000002</v>
      </c>
      <c r="Z18" s="17">
        <v>17830.915700000001</v>
      </c>
      <c r="AA18" s="17">
        <v>19759.037700000001</v>
      </c>
      <c r="AB18" s="17">
        <v>24270.1675</v>
      </c>
      <c r="AC18" s="17">
        <v>28879.7772</v>
      </c>
      <c r="AD18" s="17">
        <v>33117.706700000002</v>
      </c>
      <c r="AE18" s="17">
        <v>40135.167099999999</v>
      </c>
      <c r="AF18" s="17">
        <v>38940.983699999997</v>
      </c>
      <c r="AG18" s="17">
        <v>40364.054199999999</v>
      </c>
      <c r="AH18" s="17"/>
      <c r="AI18" s="20" t="s">
        <v>85</v>
      </c>
      <c r="AJ18" s="21" t="s">
        <v>99</v>
      </c>
      <c r="AR18" s="24"/>
      <c r="AS18" s="24"/>
      <c r="AT18" s="25"/>
      <c r="AW18"/>
      <c r="BA18" s="10"/>
    </row>
    <row r="19" spans="1:56" ht="12.95" customHeight="1">
      <c r="A19" s="20" t="s">
        <v>85</v>
      </c>
      <c r="B19" s="20" t="s">
        <v>100</v>
      </c>
      <c r="C19" s="17">
        <v>-28884.678400000001</v>
      </c>
      <c r="D19" s="17">
        <v>-32412.187099999999</v>
      </c>
      <c r="E19" s="17">
        <v>-29468.898399999998</v>
      </c>
      <c r="F19" s="17">
        <v>-22545.837500000001</v>
      </c>
      <c r="G19" s="17">
        <v>-22784.0461</v>
      </c>
      <c r="H19" s="17">
        <v>-22535.9912</v>
      </c>
      <c r="I19" s="17">
        <v>-24223.5586</v>
      </c>
      <c r="J19" s="17">
        <v>-24783.9067</v>
      </c>
      <c r="K19" s="17">
        <v>-27776.301100000001</v>
      </c>
      <c r="L19" s="17">
        <v>-29996.096000000001</v>
      </c>
      <c r="M19" s="17">
        <v>-36181.726699999999</v>
      </c>
      <c r="N19" s="17">
        <v>-38728.284200000002</v>
      </c>
      <c r="O19" s="17">
        <v>-43939.916499999999</v>
      </c>
      <c r="P19" s="17">
        <v>-48624.777900000001</v>
      </c>
      <c r="Q19" s="17">
        <v>-53019.139600000002</v>
      </c>
      <c r="R19" s="17">
        <v>-54654.842499999999</v>
      </c>
      <c r="S19" s="17">
        <v>-58551.694499999998</v>
      </c>
      <c r="T19" s="17">
        <v>-66322.866200000004</v>
      </c>
      <c r="U19" s="17">
        <v>-68631.417300000001</v>
      </c>
      <c r="V19" s="17">
        <v>-65575.339399999997</v>
      </c>
      <c r="W19" s="17">
        <v>-72959.027300000002</v>
      </c>
      <c r="X19" s="17">
        <v>-73041.329500000007</v>
      </c>
      <c r="Y19" s="17">
        <v>-67066.915999999997</v>
      </c>
      <c r="Z19" s="17">
        <v>-69935.167600000001</v>
      </c>
      <c r="AA19" s="17">
        <v>-78778.045199999993</v>
      </c>
      <c r="AB19" s="17">
        <v>-92929.030899999998</v>
      </c>
      <c r="AC19" s="17">
        <v>-103990.1295</v>
      </c>
      <c r="AD19" s="17">
        <v>-123893.2132</v>
      </c>
      <c r="AE19" s="17">
        <v>-145705.82509999999</v>
      </c>
      <c r="AF19" s="17">
        <v>-135642.06539999999</v>
      </c>
      <c r="AG19" s="17">
        <v>-163252.1991</v>
      </c>
      <c r="AH19" s="17"/>
      <c r="AI19" s="20" t="s">
        <v>85</v>
      </c>
      <c r="AJ19" s="21" t="s">
        <v>101</v>
      </c>
      <c r="AR19" s="24"/>
      <c r="AS19" s="24"/>
      <c r="AT19" s="25"/>
      <c r="AW19"/>
      <c r="BA19" s="10"/>
    </row>
    <row r="20" spans="1:56" ht="12.95" customHeight="1">
      <c r="A20" s="20" t="s">
        <v>85</v>
      </c>
      <c r="B20" s="20" t="s">
        <v>94</v>
      </c>
      <c r="C20" s="17">
        <v>-11339.764999999999</v>
      </c>
      <c r="D20" s="17">
        <v>-12126.632</v>
      </c>
      <c r="E20" s="17">
        <v>-10161.367899999999</v>
      </c>
      <c r="F20" s="17">
        <v>-8295.7243999999992</v>
      </c>
      <c r="G20" s="17">
        <v>-8830.4819000000007</v>
      </c>
      <c r="H20" s="17">
        <v>-8222.7163999999993</v>
      </c>
      <c r="I20" s="17">
        <v>-8637.5195000000003</v>
      </c>
      <c r="J20" s="17">
        <v>-9289.1694000000007</v>
      </c>
      <c r="K20" s="17">
        <v>-10350.4679</v>
      </c>
      <c r="L20" s="17">
        <v>-10795.7976</v>
      </c>
      <c r="M20" s="17">
        <v>-11985.066500000001</v>
      </c>
      <c r="N20" s="17">
        <v>-13846.9668</v>
      </c>
      <c r="O20" s="17">
        <v>-15699.1976</v>
      </c>
      <c r="P20" s="17">
        <v>-16996.1836</v>
      </c>
      <c r="Q20" s="17">
        <v>-19297.9764</v>
      </c>
      <c r="R20" s="17">
        <v>-20389.489000000001</v>
      </c>
      <c r="S20" s="17">
        <v>-18045.819800000001</v>
      </c>
      <c r="T20" s="17">
        <v>-20211.3796</v>
      </c>
      <c r="U20" s="17">
        <v>-20126.794999999998</v>
      </c>
      <c r="V20" s="17">
        <v>-18913.873899999999</v>
      </c>
      <c r="W20" s="17">
        <v>-25184.3122</v>
      </c>
      <c r="X20" s="17">
        <v>-24972.738700000002</v>
      </c>
      <c r="Y20" s="17">
        <v>-22139.0982</v>
      </c>
      <c r="Z20" s="17">
        <v>-22480.3393</v>
      </c>
      <c r="AA20" s="17">
        <v>-27459.734199999999</v>
      </c>
      <c r="AB20" s="17">
        <v>-32754.1201</v>
      </c>
      <c r="AC20" s="17">
        <v>-37070.057399999998</v>
      </c>
      <c r="AD20" s="17">
        <v>-46957.932800000002</v>
      </c>
      <c r="AE20" s="17">
        <v>-56264.620900000002</v>
      </c>
      <c r="AF20" s="17">
        <v>-43325.964200000002</v>
      </c>
      <c r="AG20" s="17">
        <v>-52405.659899999999</v>
      </c>
      <c r="AH20" s="17"/>
      <c r="AI20" s="20" t="s">
        <v>85</v>
      </c>
      <c r="AJ20" s="21" t="s">
        <v>95</v>
      </c>
      <c r="AR20" s="24"/>
      <c r="AS20" s="24"/>
      <c r="AT20" s="25"/>
      <c r="AW20"/>
      <c r="BA20" s="10"/>
    </row>
    <row r="21" spans="1:56" ht="12.95" customHeight="1">
      <c r="A21" s="20" t="s">
        <v>85</v>
      </c>
      <c r="B21" s="20" t="s">
        <v>96</v>
      </c>
      <c r="C21" s="17">
        <v>-9184.2994999999992</v>
      </c>
      <c r="D21" s="17">
        <v>-10290.330400000001</v>
      </c>
      <c r="E21" s="17">
        <v>-8706.6643000000004</v>
      </c>
      <c r="F21" s="17">
        <v>-5632.2560000000003</v>
      </c>
      <c r="G21" s="17">
        <v>-6029.3317999999999</v>
      </c>
      <c r="H21" s="17">
        <v>-5927.9371000000001</v>
      </c>
      <c r="I21" s="17">
        <v>-6420.7101000000002</v>
      </c>
      <c r="J21" s="17">
        <v>-6422.8163000000004</v>
      </c>
      <c r="K21" s="17">
        <v>-7881.7599</v>
      </c>
      <c r="L21" s="17">
        <v>-9200.6098000000002</v>
      </c>
      <c r="M21" s="17">
        <v>-11804.038399999999</v>
      </c>
      <c r="N21" s="17">
        <v>-12628.958199999999</v>
      </c>
      <c r="O21" s="17">
        <v>-14524.6741</v>
      </c>
      <c r="P21" s="17">
        <v>-15784.8909</v>
      </c>
      <c r="Q21" s="17">
        <v>-16311.3968</v>
      </c>
      <c r="R21" s="17">
        <v>-15365.383099999999</v>
      </c>
      <c r="S21" s="17">
        <v>-17852.614300000001</v>
      </c>
      <c r="T21" s="17">
        <v>-18712.7781</v>
      </c>
      <c r="U21" s="17">
        <v>-19895.513999999999</v>
      </c>
      <c r="V21" s="17">
        <v>-17678.071599999999</v>
      </c>
      <c r="W21" s="17">
        <v>-19782.411899999999</v>
      </c>
      <c r="X21" s="17">
        <v>-18966.383900000001</v>
      </c>
      <c r="Y21" s="17">
        <v>-16692.399000000001</v>
      </c>
      <c r="Z21" s="17">
        <v>-17124.242300000002</v>
      </c>
      <c r="AA21" s="17">
        <v>-19340.462100000001</v>
      </c>
      <c r="AB21" s="17">
        <v>-22731.954300000001</v>
      </c>
      <c r="AC21" s="17">
        <v>-25268.451400000002</v>
      </c>
      <c r="AD21" s="17">
        <v>-31021.6531</v>
      </c>
      <c r="AE21" s="17">
        <v>-35031.304600000003</v>
      </c>
      <c r="AF21" s="17">
        <v>-33205.373299999999</v>
      </c>
      <c r="AG21" s="17">
        <v>-39681.108500000002</v>
      </c>
      <c r="AH21" s="17"/>
      <c r="AI21" s="20" t="s">
        <v>85</v>
      </c>
      <c r="AJ21" s="21" t="s">
        <v>97</v>
      </c>
      <c r="AR21" s="24"/>
      <c r="AS21" s="24"/>
      <c r="AT21" s="25"/>
      <c r="AW21"/>
      <c r="BA21" s="10"/>
    </row>
    <row r="22" spans="1:56" ht="12.95" customHeight="1">
      <c r="A22" s="20" t="s">
        <v>85</v>
      </c>
      <c r="B22" s="20" t="s">
        <v>98</v>
      </c>
      <c r="C22" s="17">
        <v>-8360.6134999999995</v>
      </c>
      <c r="D22" s="17">
        <v>-9995.2245000000003</v>
      </c>
      <c r="E22" s="17">
        <v>-10600.865900000001</v>
      </c>
      <c r="F22" s="17">
        <v>-8617.8567999999996</v>
      </c>
      <c r="G22" s="17">
        <v>-7924.2322000000004</v>
      </c>
      <c r="H22" s="17">
        <v>-8385.3374000000003</v>
      </c>
      <c r="I22" s="17">
        <v>-9165.3287</v>
      </c>
      <c r="J22" s="17">
        <v>-9071.9205999999995</v>
      </c>
      <c r="K22" s="17">
        <v>-9544.0730999999996</v>
      </c>
      <c r="L22" s="17">
        <v>-9999.6882999999998</v>
      </c>
      <c r="M22" s="17">
        <v>-11792.9215</v>
      </c>
      <c r="N22" s="17">
        <v>-11783.758900000001</v>
      </c>
      <c r="O22" s="17">
        <v>-13294.044400000001</v>
      </c>
      <c r="P22" s="17">
        <v>-15488.703</v>
      </c>
      <c r="Q22" s="17">
        <v>-16912.766100000001</v>
      </c>
      <c r="R22" s="17">
        <v>-18217.169999999998</v>
      </c>
      <c r="S22" s="17">
        <v>-22096.86</v>
      </c>
      <c r="T22" s="17">
        <v>-26766.7081</v>
      </c>
      <c r="U22" s="17">
        <v>-27949.108</v>
      </c>
      <c r="V22" s="17">
        <v>-28291.393599999999</v>
      </c>
      <c r="W22" s="17">
        <v>-27184.202700000002</v>
      </c>
      <c r="X22" s="17">
        <v>-28462.2078</v>
      </c>
      <c r="Y22" s="17">
        <v>-27610.617999999999</v>
      </c>
      <c r="Z22" s="17">
        <v>-29680.484799999998</v>
      </c>
      <c r="AA22" s="17">
        <v>-31238.096699999998</v>
      </c>
      <c r="AB22" s="17">
        <v>-37267.916100000002</v>
      </c>
      <c r="AC22" s="17">
        <v>-41440.646500000003</v>
      </c>
      <c r="AD22" s="17">
        <v>-45621.546199999997</v>
      </c>
      <c r="AE22" s="17">
        <v>-54409.390200000002</v>
      </c>
      <c r="AF22" s="17">
        <v>-58818.2186</v>
      </c>
      <c r="AG22" s="17">
        <v>-67525.894199999995</v>
      </c>
      <c r="AH22" s="17"/>
      <c r="AI22" s="20" t="s">
        <v>85</v>
      </c>
      <c r="AJ22" s="21" t="s">
        <v>99</v>
      </c>
      <c r="AR22" s="24"/>
      <c r="AS22" s="24"/>
      <c r="AT22" s="25"/>
      <c r="AW22"/>
      <c r="BA22" s="10"/>
    </row>
    <row r="23" spans="1:56" ht="12.95" customHeight="1">
      <c r="A23" s="20" t="s">
        <v>85</v>
      </c>
      <c r="B23" s="20" t="s">
        <v>102</v>
      </c>
      <c r="C23" s="17">
        <v>-12297.7562</v>
      </c>
      <c r="D23" s="17">
        <v>-15855.1687</v>
      </c>
      <c r="E23" s="17">
        <v>-4306.8418000000001</v>
      </c>
      <c r="F23" s="17">
        <v>24286.883399999999</v>
      </c>
      <c r="G23" s="17">
        <v>33630.221899999997</v>
      </c>
      <c r="H23" s="17">
        <v>29149.57</v>
      </c>
      <c r="I23" s="17">
        <v>12081.7099</v>
      </c>
      <c r="J23" s="17">
        <v>17128.143400000001</v>
      </c>
      <c r="K23" s="17">
        <v>19425.743999999999</v>
      </c>
      <c r="L23" s="17">
        <v>25028.4195</v>
      </c>
      <c r="M23" s="17">
        <v>22310.800200000001</v>
      </c>
      <c r="N23" s="17">
        <v>3405.4888999999998</v>
      </c>
      <c r="O23" s="17">
        <v>-14866.3621</v>
      </c>
      <c r="P23" s="17">
        <v>-23064.371800000001</v>
      </c>
      <c r="Q23" s="17">
        <v>-29018.6433</v>
      </c>
      <c r="R23" s="17">
        <v>-13134.9282</v>
      </c>
      <c r="S23" s="17">
        <v>-12170.8477</v>
      </c>
      <c r="T23" s="17">
        <v>-36099.502500000002</v>
      </c>
      <c r="U23" s="17">
        <v>-58182.875899999999</v>
      </c>
      <c r="V23" s="17">
        <v>-25731.453699999998</v>
      </c>
      <c r="W23" s="17">
        <v>-17077.758399999999</v>
      </c>
      <c r="X23" s="17">
        <v>-26203.323700000001</v>
      </c>
      <c r="Y23" s="17">
        <v>6603.3091000000004</v>
      </c>
      <c r="Z23" s="17">
        <v>29757.274600000001</v>
      </c>
      <c r="AA23" s="17">
        <v>44849.114699999998</v>
      </c>
      <c r="AB23" s="17">
        <v>64774.343800000002</v>
      </c>
      <c r="AC23" s="17">
        <v>80511.734400000001</v>
      </c>
      <c r="AD23" s="17">
        <v>47061.213600000003</v>
      </c>
      <c r="AE23" s="17">
        <v>12190.109200000001</v>
      </c>
      <c r="AF23" s="17">
        <v>21000.590899999999</v>
      </c>
      <c r="AG23" s="17">
        <v>-351.35469999999998</v>
      </c>
      <c r="AH23" s="17"/>
      <c r="AI23" s="20" t="s">
        <v>85</v>
      </c>
      <c r="AJ23" s="21" t="s">
        <v>103</v>
      </c>
      <c r="AR23" s="24"/>
      <c r="AS23" s="24"/>
      <c r="AT23" s="25"/>
      <c r="AW23"/>
      <c r="BA23" s="10"/>
      <c r="BD23" s="26"/>
    </row>
    <row r="24" spans="1:56" ht="12.95" customHeight="1">
      <c r="A24" s="20" t="s">
        <v>85</v>
      </c>
      <c r="B24" s="20" t="s">
        <v>104</v>
      </c>
      <c r="C24" s="17">
        <v>12762.731299999999</v>
      </c>
      <c r="D24" s="17">
        <v>15744.4157</v>
      </c>
      <c r="E24" s="17">
        <v>14453.9853</v>
      </c>
      <c r="F24" s="17">
        <v>10176.067300000001</v>
      </c>
      <c r="G24" s="17">
        <v>11150.465899999999</v>
      </c>
      <c r="H24" s="17">
        <v>10478.432500000001</v>
      </c>
      <c r="I24" s="17">
        <v>8788.0004000000008</v>
      </c>
      <c r="J24" s="17">
        <v>7920.0303000000004</v>
      </c>
      <c r="K24" s="17">
        <v>7760.5234</v>
      </c>
      <c r="L24" s="17">
        <v>9124.3822</v>
      </c>
      <c r="M24" s="17">
        <v>12266.7289</v>
      </c>
      <c r="N24" s="17">
        <v>11702.7899</v>
      </c>
      <c r="O24" s="17">
        <v>11232.2449</v>
      </c>
      <c r="P24" s="17">
        <v>11616.8971</v>
      </c>
      <c r="Q24" s="17">
        <v>14811.579100000001</v>
      </c>
      <c r="R24" s="17">
        <v>18703.412100000001</v>
      </c>
      <c r="S24" s="17">
        <v>20507.584200000001</v>
      </c>
      <c r="T24" s="17">
        <v>23760.686799999999</v>
      </c>
      <c r="U24" s="17">
        <v>24986.687300000001</v>
      </c>
      <c r="V24" s="17">
        <v>23353.547600000002</v>
      </c>
      <c r="W24" s="17">
        <v>28035.936300000001</v>
      </c>
      <c r="X24" s="17">
        <v>24017.0422</v>
      </c>
      <c r="Y24" s="17">
        <v>17034.151900000001</v>
      </c>
      <c r="Z24" s="17">
        <v>16801.5707</v>
      </c>
      <c r="AA24" s="17">
        <v>20042.572899999999</v>
      </c>
      <c r="AB24" s="17">
        <v>24317.1584</v>
      </c>
      <c r="AC24" s="17">
        <v>37420.994400000003</v>
      </c>
      <c r="AD24" s="17">
        <v>51218.083599999998</v>
      </c>
      <c r="AE24" s="17">
        <v>48166.093999999997</v>
      </c>
      <c r="AF24" s="17">
        <v>30767.570299999999</v>
      </c>
      <c r="AG24" s="17">
        <v>28200.034500000002</v>
      </c>
      <c r="AH24" s="17"/>
      <c r="AI24" s="20" t="s">
        <v>85</v>
      </c>
      <c r="AJ24" s="21" t="s">
        <v>105</v>
      </c>
      <c r="AR24" s="24"/>
      <c r="AS24" s="24"/>
      <c r="AT24" s="25"/>
      <c r="AW24"/>
      <c r="BA24" s="10"/>
      <c r="BD24" s="26"/>
    </row>
    <row r="25" spans="1:56" ht="12.95" customHeight="1">
      <c r="A25" s="20" t="s">
        <v>85</v>
      </c>
      <c r="B25" s="20" t="s">
        <v>106</v>
      </c>
      <c r="C25" s="17">
        <v>701.70299999999997</v>
      </c>
      <c r="D25" s="17">
        <v>666.25</v>
      </c>
      <c r="E25" s="17">
        <v>604.94399999999996</v>
      </c>
      <c r="F25" s="17">
        <v>596.35599999999999</v>
      </c>
      <c r="G25" s="17">
        <v>637.35500000000002</v>
      </c>
      <c r="H25" s="17">
        <v>630.774</v>
      </c>
      <c r="I25" s="17">
        <v>675.63099999999997</v>
      </c>
      <c r="J25" s="17">
        <v>704.13499999999999</v>
      </c>
      <c r="K25" s="17">
        <v>712.19200000000001</v>
      </c>
      <c r="L25" s="17">
        <v>773.80600000000004</v>
      </c>
      <c r="M25" s="17">
        <v>799.11559999999997</v>
      </c>
      <c r="N25" s="17">
        <v>874.65359999999998</v>
      </c>
      <c r="O25" s="17">
        <v>939.96669999999995</v>
      </c>
      <c r="P25" s="17">
        <v>992.98670000000004</v>
      </c>
      <c r="Q25" s="17">
        <v>1053.0842</v>
      </c>
      <c r="R25" s="17">
        <v>1105.5849000000001</v>
      </c>
      <c r="S25" s="17">
        <v>1293.1773000000001</v>
      </c>
      <c r="T25" s="17">
        <v>1320.6291000000001</v>
      </c>
      <c r="U25" s="17">
        <v>1651.7692</v>
      </c>
      <c r="V25" s="17">
        <v>1554.8237999999999</v>
      </c>
      <c r="W25" s="17">
        <v>1769.7157</v>
      </c>
      <c r="X25" s="17">
        <v>2141.5947999999999</v>
      </c>
      <c r="Y25" s="17">
        <v>2080.8139000000001</v>
      </c>
      <c r="Z25" s="17">
        <v>2407.5918999999999</v>
      </c>
      <c r="AA25" s="17">
        <v>2515.6399000000001</v>
      </c>
      <c r="AB25" s="17">
        <v>2407.9575</v>
      </c>
      <c r="AC25" s="17">
        <v>2485.9585000000002</v>
      </c>
      <c r="AD25" s="17">
        <v>2428.0517</v>
      </c>
      <c r="AE25" s="17">
        <v>2884.0832</v>
      </c>
      <c r="AF25" s="17">
        <v>2669.0554000000002</v>
      </c>
      <c r="AG25" s="17">
        <v>1739.0929000000001</v>
      </c>
      <c r="AH25" s="17"/>
      <c r="AI25" s="20" t="s">
        <v>85</v>
      </c>
      <c r="AJ25" s="21" t="s">
        <v>107</v>
      </c>
      <c r="AR25" s="24"/>
      <c r="AS25" s="24"/>
      <c r="AT25" s="25"/>
      <c r="AW25"/>
      <c r="BA25" s="10"/>
      <c r="BD25" s="26"/>
    </row>
    <row r="26" spans="1:56" ht="12.95" customHeight="1">
      <c r="A26" s="20" t="s">
        <v>85</v>
      </c>
      <c r="B26" s="20" t="s">
        <v>108</v>
      </c>
      <c r="C26" s="17">
        <v>12061.0283</v>
      </c>
      <c r="D26" s="17">
        <v>15078.1657</v>
      </c>
      <c r="E26" s="17">
        <v>13849.041300000001</v>
      </c>
      <c r="F26" s="17">
        <v>9579.7113000000008</v>
      </c>
      <c r="G26" s="17">
        <v>10513.1109</v>
      </c>
      <c r="H26" s="17">
        <v>9847.6584999999995</v>
      </c>
      <c r="I26" s="17">
        <v>8112.3693999999996</v>
      </c>
      <c r="J26" s="17">
        <v>7215.8953000000001</v>
      </c>
      <c r="K26" s="17">
        <v>7048.3314</v>
      </c>
      <c r="L26" s="17">
        <v>8350.5761999999995</v>
      </c>
      <c r="M26" s="17">
        <v>11480.513199999999</v>
      </c>
      <c r="N26" s="17">
        <v>10858.736199999999</v>
      </c>
      <c r="O26" s="17">
        <v>10344.2781</v>
      </c>
      <c r="P26" s="17">
        <v>10627.710300000001</v>
      </c>
      <c r="Q26" s="17">
        <v>13762.494699999999</v>
      </c>
      <c r="R26" s="17">
        <v>17601.827000000001</v>
      </c>
      <c r="S26" s="17">
        <v>19243.3069</v>
      </c>
      <c r="T26" s="17">
        <v>22470.057700000001</v>
      </c>
      <c r="U26" s="17">
        <v>23339.917700000002</v>
      </c>
      <c r="V26" s="17">
        <v>21807.023499999999</v>
      </c>
      <c r="W26" s="17">
        <v>26299.6185</v>
      </c>
      <c r="X26" s="17">
        <v>21911.1623</v>
      </c>
      <c r="Y26" s="17">
        <v>14988.840700000001</v>
      </c>
      <c r="Z26" s="17">
        <v>14417.039500000001</v>
      </c>
      <c r="AA26" s="17">
        <v>17526.948100000001</v>
      </c>
      <c r="AB26" s="17">
        <v>21909.215100000001</v>
      </c>
      <c r="AC26" s="17">
        <v>34934.888500000001</v>
      </c>
      <c r="AD26" s="17">
        <v>48790.021399999998</v>
      </c>
      <c r="AE26" s="17">
        <v>45252.210599999999</v>
      </c>
      <c r="AF26" s="17">
        <v>27948.6744</v>
      </c>
      <c r="AG26" s="17">
        <v>26233.801200000002</v>
      </c>
      <c r="AH26" s="17"/>
      <c r="AI26" s="20" t="s">
        <v>85</v>
      </c>
      <c r="AJ26" s="21" t="s">
        <v>109</v>
      </c>
      <c r="AR26" s="24"/>
      <c r="AS26" s="24"/>
      <c r="AT26" s="25"/>
      <c r="AW26"/>
      <c r="BA26" s="10"/>
      <c r="BD26" s="26"/>
    </row>
    <row r="27" spans="1:56" ht="12.95" customHeight="1">
      <c r="A27" s="20" t="s">
        <v>85</v>
      </c>
      <c r="B27" s="20" t="s">
        <v>110</v>
      </c>
      <c r="C27" s="17">
        <v>292.39999999999998</v>
      </c>
      <c r="D27" s="17">
        <v>262.8</v>
      </c>
      <c r="E27" s="17">
        <v>307.48009999999999</v>
      </c>
      <c r="F27" s="17">
        <v>42.84</v>
      </c>
      <c r="G27" s="17">
        <v>30.22</v>
      </c>
      <c r="H27" s="17">
        <v>112.3</v>
      </c>
      <c r="I27" s="17">
        <v>88.184299999999993</v>
      </c>
      <c r="J27" s="17">
        <v>64.599999999999994</v>
      </c>
      <c r="K27" s="17">
        <v>103.04</v>
      </c>
      <c r="L27" s="17">
        <v>187.5951</v>
      </c>
      <c r="M27" s="17">
        <v>280.42939999999999</v>
      </c>
      <c r="N27" s="17">
        <v>197.31569999999999</v>
      </c>
      <c r="O27" s="17">
        <v>626.27850000000001</v>
      </c>
      <c r="P27" s="17">
        <v>1114.2380000000001</v>
      </c>
      <c r="Q27" s="17">
        <v>1308.7619999999999</v>
      </c>
      <c r="R27" s="17">
        <v>1724.5386000000001</v>
      </c>
      <c r="S27" s="17">
        <v>2268.0313999999998</v>
      </c>
      <c r="T27" s="17">
        <v>2344.1010999999999</v>
      </c>
      <c r="U27" s="17">
        <v>2242.0077000000001</v>
      </c>
      <c r="V27" s="17">
        <v>2637.0232999999998</v>
      </c>
      <c r="W27" s="17">
        <v>2961.7725999999998</v>
      </c>
      <c r="X27" s="17">
        <v>2535.1547</v>
      </c>
      <c r="Y27" s="17">
        <v>2096.8076000000001</v>
      </c>
      <c r="Z27" s="17">
        <v>3024.9969999999998</v>
      </c>
      <c r="AA27" s="17">
        <v>5797.0744999999997</v>
      </c>
      <c r="AB27" s="17">
        <v>5440.0891000000001</v>
      </c>
      <c r="AC27" s="17">
        <v>7566.5889999999999</v>
      </c>
      <c r="AD27" s="17">
        <v>11275.0947</v>
      </c>
      <c r="AE27" s="17">
        <v>10593.9319</v>
      </c>
      <c r="AF27" s="17">
        <v>7374.9755999999998</v>
      </c>
      <c r="AG27" s="17">
        <v>7571.7066999999997</v>
      </c>
      <c r="AH27" s="17"/>
      <c r="AI27" s="20" t="s">
        <v>85</v>
      </c>
      <c r="AJ27" s="21" t="s">
        <v>111</v>
      </c>
      <c r="AM27" s="22"/>
      <c r="AR27" s="24"/>
      <c r="AS27" s="24"/>
      <c r="AT27" s="25"/>
      <c r="AW27"/>
      <c r="BA27" s="10"/>
      <c r="BD27" s="26"/>
    </row>
    <row r="28" spans="1:56" ht="12.95" customHeight="1">
      <c r="A28" s="20" t="s">
        <v>85</v>
      </c>
      <c r="B28" s="20" t="s">
        <v>112</v>
      </c>
      <c r="C28" s="17">
        <v>9.65</v>
      </c>
      <c r="D28" s="17">
        <v>3.7</v>
      </c>
      <c r="E28" s="17">
        <v>19.600000000000001</v>
      </c>
      <c r="F28" s="17">
        <v>11.6</v>
      </c>
      <c r="G28" s="17">
        <v>48.8</v>
      </c>
      <c r="H28" s="17">
        <v>9.9</v>
      </c>
      <c r="I28" s="17">
        <v>45.2</v>
      </c>
      <c r="J28" s="17">
        <v>68.2</v>
      </c>
      <c r="K28" s="17">
        <v>89.5</v>
      </c>
      <c r="L28" s="17">
        <v>364.34480000000002</v>
      </c>
      <c r="M28" s="17">
        <v>636.47050000000002</v>
      </c>
      <c r="N28" s="17">
        <v>930.28039999999999</v>
      </c>
      <c r="O28" s="17">
        <v>768.01199999999994</v>
      </c>
      <c r="P28" s="17">
        <v>901.49929999999995</v>
      </c>
      <c r="Q28" s="17">
        <v>1018.8903</v>
      </c>
      <c r="R28" s="17">
        <v>2231.2121999999999</v>
      </c>
      <c r="S28" s="17">
        <v>2972.2826</v>
      </c>
      <c r="T28" s="17">
        <v>4148.4985999999999</v>
      </c>
      <c r="U28" s="17">
        <v>3567.8710000000001</v>
      </c>
      <c r="V28" s="17">
        <v>2570.502</v>
      </c>
      <c r="W28" s="17">
        <v>2132.0147999999999</v>
      </c>
      <c r="X28" s="17">
        <v>2667.0248000000001</v>
      </c>
      <c r="Y28" s="17">
        <v>2213.2292000000002</v>
      </c>
      <c r="Z28" s="17">
        <v>2163.6738999999998</v>
      </c>
      <c r="AA28" s="17">
        <v>1876.6112000000001</v>
      </c>
      <c r="AB28" s="17">
        <v>2341.1761999999999</v>
      </c>
      <c r="AC28" s="17">
        <v>6036.6728000000003</v>
      </c>
      <c r="AD28" s="17">
        <v>11305.9491</v>
      </c>
      <c r="AE28" s="17">
        <v>12413.3626</v>
      </c>
      <c r="AF28" s="17">
        <v>7475.1269000000002</v>
      </c>
      <c r="AG28" s="17">
        <v>6040.6418999999996</v>
      </c>
      <c r="AH28" s="17"/>
      <c r="AI28" s="20" t="s">
        <v>85</v>
      </c>
      <c r="AJ28" s="21" t="s">
        <v>113</v>
      </c>
      <c r="AM28" s="22"/>
      <c r="AR28" s="24"/>
      <c r="AS28" s="24"/>
      <c r="AT28" s="25"/>
      <c r="AW28"/>
      <c r="BA28" s="10"/>
      <c r="BD28" s="26"/>
    </row>
    <row r="29" spans="1:56" ht="12.95" customHeight="1">
      <c r="A29" s="20" t="s">
        <v>85</v>
      </c>
      <c r="B29" s="20" t="s">
        <v>114</v>
      </c>
      <c r="C29" s="17">
        <v>11758.978300000001</v>
      </c>
      <c r="D29" s="17">
        <v>14811.6657</v>
      </c>
      <c r="E29" s="17">
        <v>13521.9612</v>
      </c>
      <c r="F29" s="17">
        <v>9525.2713000000003</v>
      </c>
      <c r="G29" s="17">
        <v>10434.090899999999</v>
      </c>
      <c r="H29" s="17">
        <v>9725.4585000000006</v>
      </c>
      <c r="I29" s="17">
        <v>7978.9849999999997</v>
      </c>
      <c r="J29" s="17">
        <v>7083.0953</v>
      </c>
      <c r="K29" s="17">
        <v>6855.7914000000001</v>
      </c>
      <c r="L29" s="17">
        <v>7798.6361999999999</v>
      </c>
      <c r="M29" s="17">
        <v>10563.6132</v>
      </c>
      <c r="N29" s="17">
        <v>9731.1391999999996</v>
      </c>
      <c r="O29" s="17">
        <v>8949.9866000000002</v>
      </c>
      <c r="P29" s="17">
        <v>8611.9719000000005</v>
      </c>
      <c r="Q29" s="17">
        <v>11434.8415</v>
      </c>
      <c r="R29" s="17">
        <v>13646.0754</v>
      </c>
      <c r="S29" s="17">
        <v>14002.991900000001</v>
      </c>
      <c r="T29" s="17">
        <v>15977.456899999999</v>
      </c>
      <c r="U29" s="17">
        <v>17530.0389</v>
      </c>
      <c r="V29" s="17">
        <v>16599.496999999999</v>
      </c>
      <c r="W29" s="17">
        <v>21205.830699999999</v>
      </c>
      <c r="X29" s="17">
        <v>16702.297500000001</v>
      </c>
      <c r="Y29" s="17">
        <v>10623.6389</v>
      </c>
      <c r="Z29" s="17">
        <v>9190.8207000000002</v>
      </c>
      <c r="AA29" s="17">
        <v>9788.5884999999998</v>
      </c>
      <c r="AB29" s="17">
        <v>13998.0594</v>
      </c>
      <c r="AC29" s="17">
        <v>21205.994900000002</v>
      </c>
      <c r="AD29" s="17">
        <v>26102.383300000001</v>
      </c>
      <c r="AE29" s="17">
        <v>21819.6384</v>
      </c>
      <c r="AF29" s="17">
        <v>12706.0699</v>
      </c>
      <c r="AG29" s="17">
        <v>12418.4892</v>
      </c>
      <c r="AH29" s="17"/>
      <c r="AI29" s="20" t="s">
        <v>85</v>
      </c>
      <c r="AJ29" s="21" t="s">
        <v>115</v>
      </c>
      <c r="AM29" s="22"/>
      <c r="AR29" s="24"/>
      <c r="AS29" s="24"/>
      <c r="AT29" s="25"/>
      <c r="AW29"/>
      <c r="BA29" s="10"/>
      <c r="BD29" s="26"/>
    </row>
    <row r="30" spans="1:56" ht="12.95" customHeight="1">
      <c r="A30" s="20" t="s">
        <v>85</v>
      </c>
      <c r="B30" s="20" t="s">
        <v>116</v>
      </c>
      <c r="C30" s="17">
        <v>-32394.904999999999</v>
      </c>
      <c r="D30" s="17">
        <v>-45379.714399999997</v>
      </c>
      <c r="E30" s="17">
        <v>-53677.874400000001</v>
      </c>
      <c r="F30" s="17">
        <v>-45267.830699999999</v>
      </c>
      <c r="G30" s="17">
        <v>-49538.323100000001</v>
      </c>
      <c r="H30" s="17">
        <v>-46972.239099999999</v>
      </c>
      <c r="I30" s="17">
        <v>-42252.021800000002</v>
      </c>
      <c r="J30" s="17">
        <v>-39893.435299999997</v>
      </c>
      <c r="K30" s="17">
        <v>-43427.856899999999</v>
      </c>
      <c r="L30" s="17">
        <v>-49226.2048</v>
      </c>
      <c r="M30" s="17">
        <v>-47810.153400000003</v>
      </c>
      <c r="N30" s="17">
        <v>-44466.5337</v>
      </c>
      <c r="O30" s="17">
        <v>-42472.623099999997</v>
      </c>
      <c r="P30" s="17">
        <v>-47094.463000000003</v>
      </c>
      <c r="Q30" s="17">
        <v>-51858.6152</v>
      </c>
      <c r="R30" s="17">
        <v>-60616.6276</v>
      </c>
      <c r="S30" s="17">
        <v>-63872.210500000001</v>
      </c>
      <c r="T30" s="17">
        <v>-70986.045700000002</v>
      </c>
      <c r="U30" s="17">
        <v>-76001.018599999996</v>
      </c>
      <c r="V30" s="17">
        <v>-74958.047200000001</v>
      </c>
      <c r="W30" s="17">
        <v>-82080.638699999996</v>
      </c>
      <c r="X30" s="17">
        <v>-79178.044500000004</v>
      </c>
      <c r="Y30" s="17">
        <v>-70506.625499999995</v>
      </c>
      <c r="Z30" s="17">
        <v>-75589.051399999997</v>
      </c>
      <c r="AA30" s="17">
        <v>-88200.1103</v>
      </c>
      <c r="AB30" s="17">
        <v>-104869.11259999999</v>
      </c>
      <c r="AC30" s="17">
        <v>-131675.44529999999</v>
      </c>
      <c r="AD30" s="17">
        <v>-149132.50889999999</v>
      </c>
      <c r="AE30" s="17">
        <v>-156842.23550000001</v>
      </c>
      <c r="AF30" s="17">
        <v>-131438.72260000001</v>
      </c>
      <c r="AG30" s="17">
        <v>-144209.43580000001</v>
      </c>
      <c r="AH30" s="17"/>
      <c r="AI30" s="20" t="s">
        <v>85</v>
      </c>
      <c r="AJ30" s="21" t="s">
        <v>117</v>
      </c>
      <c r="AM30" s="22"/>
      <c r="AR30" s="24"/>
      <c r="AS30" s="24"/>
      <c r="AT30" s="25"/>
      <c r="AW30"/>
      <c r="BA30" s="10"/>
      <c r="BD30" s="26"/>
    </row>
    <row r="31" spans="1:56" ht="12.95" customHeight="1">
      <c r="A31" s="20" t="s">
        <v>85</v>
      </c>
      <c r="B31" s="20" t="s">
        <v>106</v>
      </c>
      <c r="C31" s="17">
        <v>-292.94119999999998</v>
      </c>
      <c r="D31" s="17">
        <v>-279.98419999999999</v>
      </c>
      <c r="E31" s="17">
        <v>-340.31029999999998</v>
      </c>
      <c r="F31" s="17">
        <v>-224.125</v>
      </c>
      <c r="G31" s="17">
        <v>-290.01600000000002</v>
      </c>
      <c r="H31" s="17">
        <v>-289.77699999999999</v>
      </c>
      <c r="I31" s="17">
        <v>-402.29360000000003</v>
      </c>
      <c r="J31" s="17">
        <v>-450.01089999999999</v>
      </c>
      <c r="K31" s="17">
        <v>-374.54239999999999</v>
      </c>
      <c r="L31" s="17">
        <v>-416.32440000000003</v>
      </c>
      <c r="M31" s="17">
        <v>-267.1934</v>
      </c>
      <c r="N31" s="17">
        <v>-230.02950000000001</v>
      </c>
      <c r="O31" s="17">
        <v>-269.4588</v>
      </c>
      <c r="P31" s="17">
        <v>-276.52179999999998</v>
      </c>
      <c r="Q31" s="17">
        <v>-239.18430000000001</v>
      </c>
      <c r="R31" s="17">
        <v>-290.76679999999999</v>
      </c>
      <c r="S31" s="17">
        <v>-341.19130000000001</v>
      </c>
      <c r="T31" s="17">
        <v>-298.26830000000001</v>
      </c>
      <c r="U31" s="17">
        <v>-299.3365</v>
      </c>
      <c r="V31" s="17">
        <v>-294.48590000000002</v>
      </c>
      <c r="W31" s="17">
        <v>-327.9846</v>
      </c>
      <c r="X31" s="17">
        <v>-394.07740000000001</v>
      </c>
      <c r="Y31" s="17">
        <v>-438.03539999999998</v>
      </c>
      <c r="Z31" s="17">
        <v>-429.24119999999999</v>
      </c>
      <c r="AA31" s="17">
        <v>-477.36349999999999</v>
      </c>
      <c r="AB31" s="17">
        <v>-436.65030000000002</v>
      </c>
      <c r="AC31" s="17">
        <v>-590.94119999999998</v>
      </c>
      <c r="AD31" s="17">
        <v>-446.9187</v>
      </c>
      <c r="AE31" s="17">
        <v>-604.85</v>
      </c>
      <c r="AF31" s="17">
        <v>-491.4547</v>
      </c>
      <c r="AG31" s="17">
        <v>-470.76409999999998</v>
      </c>
      <c r="AH31" s="17"/>
      <c r="AI31" s="20" t="s">
        <v>85</v>
      </c>
      <c r="AJ31" s="21" t="s">
        <v>107</v>
      </c>
      <c r="AM31" s="22"/>
      <c r="AR31" s="24"/>
      <c r="AS31" s="24"/>
      <c r="AT31" s="25"/>
      <c r="AW31"/>
      <c r="BA31" s="10"/>
      <c r="BD31" s="26"/>
    </row>
    <row r="32" spans="1:56" ht="12.95" customHeight="1">
      <c r="A32" s="20" t="s">
        <v>85</v>
      </c>
      <c r="B32" s="20" t="s">
        <v>108</v>
      </c>
      <c r="C32" s="17">
        <v>-32101.964100000001</v>
      </c>
      <c r="D32" s="17">
        <v>-45099.730199999998</v>
      </c>
      <c r="E32" s="17">
        <v>-53337.564100000003</v>
      </c>
      <c r="F32" s="17">
        <v>-45043.705699999999</v>
      </c>
      <c r="G32" s="17">
        <v>-49248.307099999998</v>
      </c>
      <c r="H32" s="17">
        <v>-46682.462099999997</v>
      </c>
      <c r="I32" s="17">
        <v>-41849.727700000003</v>
      </c>
      <c r="J32" s="17">
        <v>-39443.423699999999</v>
      </c>
      <c r="K32" s="17">
        <v>-43053.313399999999</v>
      </c>
      <c r="L32" s="17">
        <v>-48809.879300000001</v>
      </c>
      <c r="M32" s="17">
        <v>-47542.958899999998</v>
      </c>
      <c r="N32" s="17">
        <v>-44236.504099999998</v>
      </c>
      <c r="O32" s="17">
        <v>-42203.164199999999</v>
      </c>
      <c r="P32" s="17">
        <v>-46817.941099999996</v>
      </c>
      <c r="Q32" s="17">
        <v>-51619.430800000002</v>
      </c>
      <c r="R32" s="17">
        <v>-60325.859400000001</v>
      </c>
      <c r="S32" s="17">
        <v>-63531.019099999998</v>
      </c>
      <c r="T32" s="17">
        <v>-70687.777400000006</v>
      </c>
      <c r="U32" s="17">
        <v>-75701.682100000005</v>
      </c>
      <c r="V32" s="17">
        <v>-74663.561300000001</v>
      </c>
      <c r="W32" s="17">
        <v>-81752.653600000005</v>
      </c>
      <c r="X32" s="17">
        <v>-78783.966499999995</v>
      </c>
      <c r="Y32" s="17">
        <v>-70068.594599999997</v>
      </c>
      <c r="Z32" s="17">
        <v>-75159.813099999999</v>
      </c>
      <c r="AA32" s="17">
        <v>-87720.095100000006</v>
      </c>
      <c r="AB32" s="17">
        <v>-104430.9828</v>
      </c>
      <c r="AC32" s="17">
        <v>-131083.82370000001</v>
      </c>
      <c r="AD32" s="17">
        <v>-148684.51990000001</v>
      </c>
      <c r="AE32" s="17">
        <v>-156237.37530000001</v>
      </c>
      <c r="AF32" s="17">
        <v>-130673.0147</v>
      </c>
      <c r="AG32" s="17">
        <v>-123012.6737</v>
      </c>
      <c r="AH32" s="17"/>
      <c r="AI32" s="20" t="s">
        <v>85</v>
      </c>
      <c r="AJ32" s="21" t="s">
        <v>109</v>
      </c>
      <c r="AM32" s="22"/>
      <c r="AR32" s="24"/>
      <c r="AS32" s="24"/>
      <c r="AT32" s="25"/>
      <c r="AW32"/>
      <c r="BA32" s="10"/>
      <c r="BD32" s="26"/>
    </row>
    <row r="33" spans="1:56" ht="12.95" customHeight="1">
      <c r="A33" s="20" t="s">
        <v>85</v>
      </c>
      <c r="B33" s="20" t="s">
        <v>110</v>
      </c>
      <c r="C33" s="17">
        <v>-5014.4870000000001</v>
      </c>
      <c r="D33" s="17">
        <v>-5529.3559999999998</v>
      </c>
      <c r="E33" s="17">
        <v>-6073.308</v>
      </c>
      <c r="F33" s="17">
        <v>-3965.9609999999998</v>
      </c>
      <c r="G33" s="17">
        <v>-4155.25</v>
      </c>
      <c r="H33" s="17">
        <v>-4495.1400000000003</v>
      </c>
      <c r="I33" s="17">
        <v>-5210.1801999999998</v>
      </c>
      <c r="J33" s="17">
        <v>-4588.7242999999999</v>
      </c>
      <c r="K33" s="17">
        <v>-5923.5308999999997</v>
      </c>
      <c r="L33" s="17">
        <v>-7807.8442999999997</v>
      </c>
      <c r="M33" s="17">
        <v>-7336.6404000000002</v>
      </c>
      <c r="N33" s="17">
        <v>-7393.4175999999998</v>
      </c>
      <c r="O33" s="17">
        <v>-8234.1535999999996</v>
      </c>
      <c r="P33" s="17">
        <v>-11365.7204</v>
      </c>
      <c r="Q33" s="17">
        <v>-15908.277700000001</v>
      </c>
      <c r="R33" s="17">
        <v>-14510.122300000001</v>
      </c>
      <c r="S33" s="17">
        <v>-14666.448200000001</v>
      </c>
      <c r="T33" s="17">
        <v>-18894.949499999999</v>
      </c>
      <c r="U33" s="17">
        <v>-20667.184499999999</v>
      </c>
      <c r="V33" s="17">
        <v>-17735.2863</v>
      </c>
      <c r="W33" s="17">
        <v>-22333.287400000001</v>
      </c>
      <c r="X33" s="17">
        <v>-20818.6482</v>
      </c>
      <c r="Y33" s="17">
        <v>-19066.142599999999</v>
      </c>
      <c r="Z33" s="17">
        <v>-23864.041700000002</v>
      </c>
      <c r="AA33" s="17">
        <v>-34613.693700000003</v>
      </c>
      <c r="AB33" s="17">
        <v>-48451.246800000001</v>
      </c>
      <c r="AC33" s="17">
        <v>-69360.589600000007</v>
      </c>
      <c r="AD33" s="17">
        <v>-89562.726899999994</v>
      </c>
      <c r="AE33" s="17">
        <v>-93804.4663</v>
      </c>
      <c r="AF33" s="17">
        <v>-76936.511499999993</v>
      </c>
      <c r="AG33" s="17">
        <v>-82509.267500000002</v>
      </c>
      <c r="AH33" s="17"/>
      <c r="AI33" s="20" t="s">
        <v>85</v>
      </c>
      <c r="AJ33" s="21" t="s">
        <v>111</v>
      </c>
      <c r="AM33" s="22"/>
      <c r="AR33" s="24"/>
      <c r="AS33" s="24"/>
      <c r="AT33" s="25"/>
      <c r="AW33"/>
      <c r="BA33" s="10"/>
      <c r="BD33" s="26"/>
    </row>
    <row r="34" spans="1:56" ht="12.95" customHeight="1">
      <c r="A34" s="20" t="s">
        <v>85</v>
      </c>
      <c r="B34" s="20" t="s">
        <v>112</v>
      </c>
      <c r="C34" s="17">
        <v>-88</v>
      </c>
      <c r="D34" s="17">
        <v>-114.6</v>
      </c>
      <c r="E34" s="17">
        <v>-370</v>
      </c>
      <c r="F34" s="17">
        <v>-316.7</v>
      </c>
      <c r="G34" s="17">
        <v>-322.3</v>
      </c>
      <c r="H34" s="17">
        <v>-371.1</v>
      </c>
      <c r="I34" s="17">
        <v>-462.9</v>
      </c>
      <c r="J34" s="17">
        <v>-432.6</v>
      </c>
      <c r="K34" s="17">
        <v>-416.4</v>
      </c>
      <c r="L34" s="17">
        <v>-893.76260000000002</v>
      </c>
      <c r="M34" s="17">
        <v>-707.72400000000005</v>
      </c>
      <c r="N34" s="17">
        <v>-2071.0423999999998</v>
      </c>
      <c r="O34" s="17">
        <v>-2514.7629000000002</v>
      </c>
      <c r="P34" s="17">
        <v>-3742.134</v>
      </c>
      <c r="Q34" s="17">
        <v>-10198.83</v>
      </c>
      <c r="R34" s="17">
        <v>-15637.364</v>
      </c>
      <c r="S34" s="17">
        <v>-14151.007600000001</v>
      </c>
      <c r="T34" s="17">
        <v>-17867.625700000001</v>
      </c>
      <c r="U34" s="17">
        <v>-19799.561600000001</v>
      </c>
      <c r="V34" s="17">
        <v>-19981.525000000001</v>
      </c>
      <c r="W34" s="17">
        <v>-20178.912700000001</v>
      </c>
      <c r="X34" s="17">
        <v>-21532.230299999999</v>
      </c>
      <c r="Y34" s="17">
        <v>-18970.159299999999</v>
      </c>
      <c r="Z34" s="17">
        <v>-19860.842000000001</v>
      </c>
      <c r="AA34" s="17">
        <v>-21773.6044</v>
      </c>
      <c r="AB34" s="17">
        <v>-20243.1806</v>
      </c>
      <c r="AC34" s="17">
        <v>-21527.442200000001</v>
      </c>
      <c r="AD34" s="17">
        <v>-21442.376400000001</v>
      </c>
      <c r="AE34" s="17">
        <v>-25227.459599999998</v>
      </c>
      <c r="AF34" s="17">
        <v>-22957.521499999999</v>
      </c>
      <c r="AG34" s="17">
        <v>-21536.5697</v>
      </c>
      <c r="AH34" s="17"/>
      <c r="AI34" s="20" t="s">
        <v>85</v>
      </c>
      <c r="AJ34" s="21" t="s">
        <v>113</v>
      </c>
      <c r="AM34" s="22"/>
      <c r="AN34" s="23"/>
      <c r="AR34" s="24"/>
      <c r="AS34" s="24"/>
      <c r="AT34" s="25"/>
      <c r="AW34"/>
      <c r="BA34" s="10"/>
      <c r="BD34" s="26"/>
    </row>
    <row r="35" spans="1:56" ht="12.95" customHeight="1">
      <c r="A35" s="20" t="s">
        <v>85</v>
      </c>
      <c r="B35" s="20" t="s">
        <v>118</v>
      </c>
      <c r="C35" s="17">
        <v>-26999.4771</v>
      </c>
      <c r="D35" s="17">
        <v>-39455.7742</v>
      </c>
      <c r="E35" s="17">
        <v>-46894.256099999999</v>
      </c>
      <c r="F35" s="17">
        <v>-40761.044699999999</v>
      </c>
      <c r="G35" s="17">
        <v>-44770.757100000003</v>
      </c>
      <c r="H35" s="17">
        <v>-41816.222099999999</v>
      </c>
      <c r="I35" s="17">
        <v>-36176.647700000001</v>
      </c>
      <c r="J35" s="17">
        <v>-34422.099699999999</v>
      </c>
      <c r="K35" s="17">
        <v>-36713.383000000002</v>
      </c>
      <c r="L35" s="17">
        <v>-40108.273099999999</v>
      </c>
      <c r="M35" s="17">
        <v>-39498.594899999996</v>
      </c>
      <c r="N35" s="17">
        <v>-34772.044300000001</v>
      </c>
      <c r="O35" s="17">
        <v>-31454.247899999998</v>
      </c>
      <c r="P35" s="17">
        <v>-31710.086800000001</v>
      </c>
      <c r="Q35" s="17">
        <v>-25512.323100000001</v>
      </c>
      <c r="R35" s="17">
        <v>-30178.373200000002</v>
      </c>
      <c r="S35" s="17">
        <v>-34713.563300000002</v>
      </c>
      <c r="T35" s="17">
        <v>-33925.2022</v>
      </c>
      <c r="U35" s="17">
        <v>-35234.935899999997</v>
      </c>
      <c r="V35" s="17">
        <v>-36946.749799999998</v>
      </c>
      <c r="W35" s="17">
        <v>-39240.4637</v>
      </c>
      <c r="X35" s="17">
        <v>-36432.638400000003</v>
      </c>
      <c r="Y35" s="17">
        <v>-32032.251400000001</v>
      </c>
      <c r="Z35" s="17">
        <v>-31408.5913</v>
      </c>
      <c r="AA35" s="17">
        <v>-31332.910400000001</v>
      </c>
      <c r="AB35" s="17">
        <v>-35377.375</v>
      </c>
      <c r="AC35" s="17">
        <v>-39817.9012</v>
      </c>
      <c r="AD35" s="17">
        <v>-37251.421499999997</v>
      </c>
      <c r="AE35" s="17">
        <v>-35238.937599999997</v>
      </c>
      <c r="AF35" s="17">
        <v>-29378.2006</v>
      </c>
      <c r="AG35" s="17">
        <v>-18074.424800000001</v>
      </c>
      <c r="AH35" s="17"/>
      <c r="AI35" s="20" t="s">
        <v>85</v>
      </c>
      <c r="AJ35" s="21" t="s">
        <v>115</v>
      </c>
      <c r="AM35" s="22"/>
      <c r="AN35" s="23"/>
      <c r="AR35" s="24"/>
      <c r="AS35" s="24"/>
      <c r="AT35" s="25"/>
      <c r="AW35"/>
      <c r="BA35" s="10"/>
      <c r="BD35" s="26"/>
    </row>
    <row r="36" spans="1:56" ht="12.95" customHeight="1">
      <c r="A36" s="20" t="s">
        <v>85</v>
      </c>
      <c r="B36" s="20" t="s">
        <v>119</v>
      </c>
      <c r="C36" s="17">
        <v>-19632.173599999998</v>
      </c>
      <c r="D36" s="17">
        <v>-29635.298599999998</v>
      </c>
      <c r="E36" s="17">
        <v>-39223.889000000003</v>
      </c>
      <c r="F36" s="17">
        <v>-35091.763099999996</v>
      </c>
      <c r="G36" s="17">
        <v>-38387.857100000001</v>
      </c>
      <c r="H36" s="17">
        <v>-36493.806499999999</v>
      </c>
      <c r="I36" s="17">
        <v>-33464.021099999998</v>
      </c>
      <c r="J36" s="17">
        <v>-31973.404699999999</v>
      </c>
      <c r="K36" s="17">
        <v>-35667.333100000003</v>
      </c>
      <c r="L36" s="17">
        <v>-40101.822200000002</v>
      </c>
      <c r="M36" s="17">
        <v>-35999.124000000003</v>
      </c>
      <c r="N36" s="17">
        <v>-33097.243499999997</v>
      </c>
      <c r="O36" s="17">
        <v>-31488.177899999999</v>
      </c>
      <c r="P36" s="17">
        <v>-35741.565300000002</v>
      </c>
      <c r="Q36" s="17">
        <v>-37470.035499999998</v>
      </c>
      <c r="R36" s="17">
        <v>-42438.014900000002</v>
      </c>
      <c r="S36" s="17">
        <v>-43857.225599999998</v>
      </c>
      <c r="T36" s="17">
        <v>-47708.258600000001</v>
      </c>
      <c r="U36" s="17">
        <v>-51463.0308</v>
      </c>
      <c r="V36" s="17">
        <v>-52118.5988</v>
      </c>
      <c r="W36" s="17">
        <v>-54666.901700000002</v>
      </c>
      <c r="X36" s="17">
        <v>-55663.2016</v>
      </c>
      <c r="Y36" s="17">
        <v>-54072.372799999997</v>
      </c>
      <c r="Z36" s="17">
        <v>-59437.479399999997</v>
      </c>
      <c r="AA36" s="17">
        <v>-68807.531600000002</v>
      </c>
      <c r="AB36" s="17">
        <v>-81185.149999999994</v>
      </c>
      <c r="AC36" s="17">
        <v>-94872.907399999996</v>
      </c>
      <c r="AD36" s="17">
        <v>-98874.424899999998</v>
      </c>
      <c r="AE36" s="17">
        <v>-108675.92080000001</v>
      </c>
      <c r="AF36" s="17">
        <v>-100671.1516</v>
      </c>
      <c r="AG36" s="17">
        <v>-117359.2706</v>
      </c>
      <c r="AH36" s="17"/>
      <c r="AI36" s="20" t="s">
        <v>85</v>
      </c>
      <c r="AJ36" s="21" t="s">
        <v>120</v>
      </c>
      <c r="AW36"/>
      <c r="BA36" s="10"/>
      <c r="BD36" s="26"/>
    </row>
    <row r="37" spans="1:56" ht="12.95" customHeight="1">
      <c r="A37" s="20" t="s">
        <v>85</v>
      </c>
      <c r="B37" s="20" t="s">
        <v>121</v>
      </c>
      <c r="C37" s="17">
        <v>3225.1565000000001</v>
      </c>
      <c r="D37" s="17">
        <v>3555.0900999999999</v>
      </c>
      <c r="E37" s="17">
        <v>3408.6030999999998</v>
      </c>
      <c r="F37" s="17">
        <v>3375.2172</v>
      </c>
      <c r="G37" s="17">
        <v>3916.9178000000002</v>
      </c>
      <c r="H37" s="17">
        <v>5088.4296000000004</v>
      </c>
      <c r="I37" s="17">
        <v>4728.1094999999996</v>
      </c>
      <c r="J37" s="17">
        <v>5987.5726000000004</v>
      </c>
      <c r="K37" s="17">
        <v>6874.5671000000002</v>
      </c>
      <c r="L37" s="17">
        <v>7630.1611999999996</v>
      </c>
      <c r="M37" s="17">
        <v>10936.702499999999</v>
      </c>
      <c r="N37" s="17">
        <v>11588.656999999999</v>
      </c>
      <c r="O37" s="17">
        <v>14019.4257</v>
      </c>
      <c r="P37" s="17">
        <v>13788.083500000001</v>
      </c>
      <c r="Q37" s="17">
        <v>15413.5239</v>
      </c>
      <c r="R37" s="17">
        <v>17808.787899999999</v>
      </c>
      <c r="S37" s="17">
        <v>17473.815399999999</v>
      </c>
      <c r="T37" s="17">
        <v>18337.162499999999</v>
      </c>
      <c r="U37" s="17">
        <v>20094.564999999999</v>
      </c>
      <c r="V37" s="17">
        <v>22285.322</v>
      </c>
      <c r="W37" s="17">
        <v>24347.276000000002</v>
      </c>
      <c r="X37" s="17">
        <v>29450.390899999999</v>
      </c>
      <c r="Y37" s="17">
        <v>32903.753700000001</v>
      </c>
      <c r="Z37" s="17">
        <v>41024.016600000003</v>
      </c>
      <c r="AA37" s="17">
        <v>48755.809000000001</v>
      </c>
      <c r="AB37" s="17">
        <v>57445.3704</v>
      </c>
      <c r="AC37" s="17">
        <v>68876.305099999998</v>
      </c>
      <c r="AD37" s="17">
        <v>73379.562099999996</v>
      </c>
      <c r="AE37" s="17">
        <v>74544.451199999996</v>
      </c>
      <c r="AF37" s="17">
        <v>68101.395600000003</v>
      </c>
      <c r="AG37" s="17">
        <v>70577.012600000002</v>
      </c>
      <c r="AH37" s="17"/>
      <c r="AI37" s="20" t="s">
        <v>85</v>
      </c>
      <c r="AJ37" s="21" t="s">
        <v>122</v>
      </c>
      <c r="AW37"/>
      <c r="BA37" s="10"/>
      <c r="BD37" s="26"/>
    </row>
    <row r="38" spans="1:56" ht="12.95" customHeight="1">
      <c r="A38" s="20" t="s">
        <v>85</v>
      </c>
      <c r="B38" s="20" t="s">
        <v>123</v>
      </c>
      <c r="C38" s="17">
        <v>-1136.9302</v>
      </c>
      <c r="D38" s="17">
        <v>-1139.3812</v>
      </c>
      <c r="E38" s="17">
        <v>-1330.9404</v>
      </c>
      <c r="F38" s="17">
        <v>-687.16600000000005</v>
      </c>
      <c r="G38" s="17">
        <v>-659.43010000000004</v>
      </c>
      <c r="H38" s="17">
        <v>-686.03160000000003</v>
      </c>
      <c r="I38" s="17">
        <v>-597.7201</v>
      </c>
      <c r="J38" s="17">
        <v>-703.01</v>
      </c>
      <c r="K38" s="17">
        <v>-683.38300000000004</v>
      </c>
      <c r="L38" s="17">
        <v>-925.04970000000003</v>
      </c>
      <c r="M38" s="17">
        <v>-1041.779</v>
      </c>
      <c r="N38" s="17">
        <v>-1213.0762</v>
      </c>
      <c r="O38" s="17">
        <v>-1740.3597</v>
      </c>
      <c r="P38" s="17">
        <v>-1921.3946000000001</v>
      </c>
      <c r="Q38" s="17">
        <v>-1841.0889</v>
      </c>
      <c r="R38" s="17">
        <v>-1617.2388000000001</v>
      </c>
      <c r="S38" s="17">
        <v>-1812.0823</v>
      </c>
      <c r="T38" s="17">
        <v>-2032.5649000000001</v>
      </c>
      <c r="U38" s="17">
        <v>-2012.4525000000001</v>
      </c>
      <c r="V38" s="17">
        <v>-1731.1585</v>
      </c>
      <c r="W38" s="17">
        <v>-2618.8751999999999</v>
      </c>
      <c r="X38" s="17">
        <v>-2954.0839000000001</v>
      </c>
      <c r="Y38" s="17">
        <v>-2973.2249000000002</v>
      </c>
      <c r="Z38" s="17">
        <v>-2906.8366000000001</v>
      </c>
      <c r="AA38" s="17">
        <v>-3395.9722000000002</v>
      </c>
      <c r="AB38" s="17">
        <v>-4031.3779</v>
      </c>
      <c r="AC38" s="17">
        <v>-4713.1558000000005</v>
      </c>
      <c r="AD38" s="17">
        <v>-6445.4607999999998</v>
      </c>
      <c r="AE38" s="17">
        <v>-7335.5222999999996</v>
      </c>
      <c r="AF38" s="17">
        <v>-7760.6833999999999</v>
      </c>
      <c r="AG38" s="17">
        <v>-9422.5887999999995</v>
      </c>
      <c r="AH38" s="17"/>
      <c r="AI38" s="20" t="s">
        <v>85</v>
      </c>
      <c r="AJ38" s="21" t="s">
        <v>124</v>
      </c>
      <c r="AW38"/>
      <c r="BA38" s="10"/>
      <c r="BD38" s="26"/>
    </row>
    <row r="39" spans="1:56" ht="12.95" customHeight="1">
      <c r="A39" s="20" t="s">
        <v>85</v>
      </c>
      <c r="B39" s="20" t="s">
        <v>125</v>
      </c>
      <c r="C39" s="17">
        <v>2088.2264</v>
      </c>
      <c r="D39" s="17">
        <v>2415.7089999999998</v>
      </c>
      <c r="E39" s="17">
        <v>2077.6628999999998</v>
      </c>
      <c r="F39" s="17">
        <v>2688.0511999999999</v>
      </c>
      <c r="G39" s="17">
        <v>3257.4875999999999</v>
      </c>
      <c r="H39" s="17">
        <v>4402.3980000000001</v>
      </c>
      <c r="I39" s="17">
        <v>4130.3887999999997</v>
      </c>
      <c r="J39" s="17">
        <v>5284.5622999999996</v>
      </c>
      <c r="K39" s="17">
        <v>6191.1836000000003</v>
      </c>
      <c r="L39" s="17">
        <v>6705.1108999999997</v>
      </c>
      <c r="M39" s="17">
        <v>9881.8230000000003</v>
      </c>
      <c r="N39" s="17">
        <v>10393.480299999999</v>
      </c>
      <c r="O39" s="17">
        <v>12322.465399999999</v>
      </c>
      <c r="P39" s="17">
        <v>12129.6885</v>
      </c>
      <c r="Q39" s="17">
        <v>14042.4344</v>
      </c>
      <c r="R39" s="17">
        <v>16837.7487</v>
      </c>
      <c r="S39" s="17">
        <v>16405.432499999999</v>
      </c>
      <c r="T39" s="17">
        <v>17096.297200000001</v>
      </c>
      <c r="U39" s="17">
        <v>18895.112099999998</v>
      </c>
      <c r="V39" s="17">
        <v>21353.062999999998</v>
      </c>
      <c r="W39" s="17">
        <v>22468.799999999999</v>
      </c>
      <c r="X39" s="17">
        <v>27309.210800000001</v>
      </c>
      <c r="Y39" s="17">
        <v>30750.521000000001</v>
      </c>
      <c r="Z39" s="17">
        <v>39032.210299999999</v>
      </c>
      <c r="AA39" s="17">
        <v>46333.839200000002</v>
      </c>
      <c r="AB39" s="17">
        <v>53046.9133</v>
      </c>
      <c r="AC39" s="17">
        <v>64440.616800000003</v>
      </c>
      <c r="AD39" s="17">
        <v>66743.1109</v>
      </c>
      <c r="AE39" s="17">
        <v>67208.708400000003</v>
      </c>
      <c r="AF39" s="17">
        <v>60340.631500000003</v>
      </c>
      <c r="AG39" s="17">
        <v>61299.612399999998</v>
      </c>
      <c r="AH39" s="17"/>
      <c r="AI39" s="20" t="s">
        <v>85</v>
      </c>
      <c r="AJ39" s="21" t="s">
        <v>126</v>
      </c>
      <c r="AW39"/>
      <c r="BA39" s="10"/>
      <c r="BD39" s="26"/>
    </row>
    <row r="40" spans="1:56" s="10" customFormat="1" ht="12.95" customHeight="1">
      <c r="A40" s="16" t="s">
        <v>127</v>
      </c>
      <c r="B40" s="16" t="s">
        <v>128</v>
      </c>
      <c r="C40" s="18">
        <v>-36.628999999999998</v>
      </c>
      <c r="D40" s="18">
        <v>-57.917299999999997</v>
      </c>
      <c r="E40" s="18">
        <v>-69.190700000000007</v>
      </c>
      <c r="F40" s="18">
        <v>-84.228700000000003</v>
      </c>
      <c r="G40" s="18">
        <v>-65.988799999999998</v>
      </c>
      <c r="H40" s="18">
        <v>-53.721699999999998</v>
      </c>
      <c r="I40" s="18">
        <v>34.463999999999999</v>
      </c>
      <c r="J40" s="18">
        <v>60.431399999999996</v>
      </c>
      <c r="K40" s="18">
        <v>19.768999999999998</v>
      </c>
      <c r="L40" s="18">
        <v>-12.9544</v>
      </c>
      <c r="M40" s="18">
        <v>7.5239000000000003</v>
      </c>
      <c r="N40" s="18">
        <v>9.2171000000000003</v>
      </c>
      <c r="O40" s="18">
        <v>181.21559999999999</v>
      </c>
      <c r="P40" s="18">
        <v>100.044</v>
      </c>
      <c r="Q40" s="18">
        <v>467.42500000000001</v>
      </c>
      <c r="R40" s="18">
        <v>825.76850000000002</v>
      </c>
      <c r="S40" s="18">
        <v>1024.7791999999999</v>
      </c>
      <c r="T40" s="18">
        <v>916.38369999999998</v>
      </c>
      <c r="U40" s="18">
        <v>974.03459999999995</v>
      </c>
      <c r="V40" s="18">
        <v>998.82860000000005</v>
      </c>
      <c r="W40" s="18">
        <v>908.90660000000003</v>
      </c>
      <c r="X40" s="18">
        <v>798.21659999999997</v>
      </c>
      <c r="Y40" s="18">
        <v>1568.1349</v>
      </c>
      <c r="Z40" s="18">
        <v>1088.0043000000001</v>
      </c>
      <c r="AA40" s="18">
        <v>1137.6114</v>
      </c>
      <c r="AB40" s="18">
        <v>2042.1261</v>
      </c>
      <c r="AC40" s="18">
        <v>5470.6229999999996</v>
      </c>
      <c r="AD40" s="18">
        <v>4607.57</v>
      </c>
      <c r="AE40" s="18">
        <v>2355.4847</v>
      </c>
      <c r="AF40" s="18">
        <v>3513.4769999999999</v>
      </c>
      <c r="AG40" s="18">
        <v>8624.1586000000007</v>
      </c>
      <c r="AH40" s="18"/>
      <c r="AI40" s="16" t="s">
        <v>127</v>
      </c>
      <c r="AJ40" s="19" t="s">
        <v>129</v>
      </c>
      <c r="AL40" s="8"/>
      <c r="AM40" s="8"/>
      <c r="AN40" s="8"/>
      <c r="AO40" s="8"/>
      <c r="AP40" s="8"/>
      <c r="AQ40" s="24"/>
      <c r="AR40" s="8"/>
      <c r="AS40" s="8"/>
      <c r="AT40" s="8"/>
      <c r="AU40" s="8"/>
      <c r="AW40"/>
      <c r="BB40" s="8"/>
      <c r="BC40" s="8"/>
      <c r="BD40" s="26"/>
    </row>
    <row r="41" spans="1:56" s="10" customFormat="1" ht="12.95" customHeight="1">
      <c r="A41" s="16" t="s">
        <v>130</v>
      </c>
      <c r="B41" s="16" t="s">
        <v>131</v>
      </c>
      <c r="C41" s="18">
        <v>31378.492999999999</v>
      </c>
      <c r="D41" s="18">
        <v>50914.3053</v>
      </c>
      <c r="E41" s="18">
        <v>17410.759699999999</v>
      </c>
      <c r="F41" s="18">
        <v>-17274.6823</v>
      </c>
      <c r="G41" s="18">
        <v>-7359.9175999999998</v>
      </c>
      <c r="H41" s="18">
        <v>-9824.6736000000001</v>
      </c>
      <c r="I41" s="18">
        <v>-10747.400100000001</v>
      </c>
      <c r="J41" s="18">
        <v>-14316.247600000001</v>
      </c>
      <c r="K41" s="18">
        <v>-17431.950799999999</v>
      </c>
      <c r="L41" s="18">
        <v>-23373.915499999999</v>
      </c>
      <c r="M41" s="18">
        <v>-1732.8712</v>
      </c>
      <c r="N41" s="18">
        <v>24681.418000000001</v>
      </c>
      <c r="O41" s="18">
        <v>49014.349699999999</v>
      </c>
      <c r="P41" s="18">
        <v>73777.958499999993</v>
      </c>
      <c r="Q41" s="18">
        <v>47604.950199999999</v>
      </c>
      <c r="R41" s="18">
        <v>34710.5072</v>
      </c>
      <c r="S41" s="18">
        <v>76439.7356</v>
      </c>
      <c r="T41" s="18">
        <v>94138.021399999998</v>
      </c>
      <c r="U41" s="18">
        <v>80251.068100000004</v>
      </c>
      <c r="V41" s="18">
        <v>47598.2163</v>
      </c>
      <c r="W41" s="18">
        <v>62812.073900000003</v>
      </c>
      <c r="X41" s="18">
        <v>52111.7091</v>
      </c>
      <c r="Y41" s="18">
        <v>-908.28779999999995</v>
      </c>
      <c r="Z41" s="18">
        <v>3929.5922</v>
      </c>
      <c r="AA41" s="18">
        <v>215.02889999999999</v>
      </c>
      <c r="AB41" s="18">
        <v>32403.1158</v>
      </c>
      <c r="AC41" s="18">
        <v>4926.5816999999997</v>
      </c>
      <c r="AD41" s="18">
        <v>113644.32520000001</v>
      </c>
      <c r="AE41" s="18">
        <v>66950.433499999999</v>
      </c>
      <c r="AF41" s="18">
        <v>74562.692200000005</v>
      </c>
      <c r="AG41" s="18">
        <v>153904.75140000001</v>
      </c>
      <c r="AH41" s="18"/>
      <c r="AI41" s="16" t="s">
        <v>130</v>
      </c>
      <c r="AJ41" s="19" t="s">
        <v>132</v>
      </c>
      <c r="AL41" s="8"/>
      <c r="AM41" s="8"/>
      <c r="AN41" s="8"/>
      <c r="AO41" s="8"/>
      <c r="AP41" s="8"/>
      <c r="AQ41" s="24"/>
      <c r="AR41" s="8"/>
      <c r="AS41" s="8"/>
      <c r="AT41" s="8"/>
      <c r="AU41" s="8"/>
      <c r="AW41"/>
    </row>
    <row r="42" spans="1:56" ht="12.95" customHeight="1">
      <c r="A42" s="20" t="s">
        <v>85</v>
      </c>
      <c r="B42" s="20" t="s">
        <v>133</v>
      </c>
      <c r="C42" s="17">
        <v>11139.4</v>
      </c>
      <c r="D42" s="17">
        <v>26459.3</v>
      </c>
      <c r="E42" s="17">
        <v>2527.3000000000002</v>
      </c>
      <c r="F42" s="17">
        <v>-3573.2040000000002</v>
      </c>
      <c r="G42" s="17">
        <v>-21.458300000000001</v>
      </c>
      <c r="H42" s="17">
        <v>-735.71320000000003</v>
      </c>
      <c r="I42" s="17">
        <v>978.34450000000004</v>
      </c>
      <c r="J42" s="17">
        <v>-3275.3888999999999</v>
      </c>
      <c r="K42" s="17">
        <v>-4803.6499999999996</v>
      </c>
      <c r="L42" s="17">
        <v>361.85</v>
      </c>
      <c r="M42" s="17">
        <v>7381</v>
      </c>
      <c r="N42" s="17">
        <v>23793.4</v>
      </c>
      <c r="O42" s="17">
        <v>25124.94</v>
      </c>
      <c r="P42" s="17">
        <v>30995.53</v>
      </c>
      <c r="Q42" s="17">
        <v>12257.698</v>
      </c>
      <c r="R42" s="17">
        <v>-14557.95</v>
      </c>
      <c r="S42" s="17">
        <v>10094.977199999999</v>
      </c>
      <c r="T42" s="17">
        <v>16748.261200000001</v>
      </c>
      <c r="U42" s="17">
        <v>11553.8012</v>
      </c>
      <c r="V42" s="17">
        <v>-7521.4434000000001</v>
      </c>
      <c r="W42" s="17">
        <v>-8134.0138999999999</v>
      </c>
      <c r="X42" s="17">
        <v>-4479.1001999999999</v>
      </c>
      <c r="Y42" s="17">
        <v>-5203.6305000000002</v>
      </c>
      <c r="Z42" s="17">
        <v>-6667.5052999999998</v>
      </c>
      <c r="AA42" s="17">
        <v>-17448.207299999998</v>
      </c>
      <c r="AB42" s="17">
        <v>-18920.312099999999</v>
      </c>
      <c r="AC42" s="17">
        <v>-42385.904000000002</v>
      </c>
      <c r="AD42" s="17">
        <v>-21091.825000000001</v>
      </c>
      <c r="AE42" s="17">
        <v>-36250.050199999998</v>
      </c>
      <c r="AF42" s="17">
        <v>-11219.800300000001</v>
      </c>
      <c r="AG42" s="17">
        <v>-44764.463000000003</v>
      </c>
      <c r="AH42" s="17"/>
      <c r="AI42" s="20" t="s">
        <v>85</v>
      </c>
      <c r="AJ42" s="21" t="s">
        <v>134</v>
      </c>
      <c r="AQ42" s="24"/>
    </row>
    <row r="43" spans="1:56" ht="12.95" customHeight="1">
      <c r="A43" s="20" t="s">
        <v>85</v>
      </c>
      <c r="B43" s="20" t="s">
        <v>135</v>
      </c>
      <c r="C43" s="17">
        <v>6402.8482000000004</v>
      </c>
      <c r="D43" s="17">
        <v>8671.3253000000004</v>
      </c>
      <c r="E43" s="17">
        <v>6982.6633000000002</v>
      </c>
      <c r="F43" s="17">
        <v>5437.9912999999997</v>
      </c>
      <c r="G43" s="17">
        <v>4206.7169999999996</v>
      </c>
      <c r="H43" s="17">
        <v>5985.1755999999996</v>
      </c>
      <c r="I43" s="17">
        <v>4363.1347999999998</v>
      </c>
      <c r="J43" s="17">
        <v>3752.4868999999999</v>
      </c>
      <c r="K43" s="17">
        <v>7527.1653999999999</v>
      </c>
      <c r="L43" s="17">
        <v>7745.1214</v>
      </c>
      <c r="M43" s="17">
        <v>8150.4175999999998</v>
      </c>
      <c r="N43" s="17">
        <v>12882.8992</v>
      </c>
      <c r="O43" s="17">
        <v>14781.342500000001</v>
      </c>
      <c r="P43" s="17">
        <v>13880.4941</v>
      </c>
      <c r="Q43" s="17">
        <v>28803.2196</v>
      </c>
      <c r="R43" s="17">
        <v>30649.3478</v>
      </c>
      <c r="S43" s="17">
        <v>44284.947</v>
      </c>
      <c r="T43" s="17">
        <v>66958.042400000006</v>
      </c>
      <c r="U43" s="17">
        <v>74556.499400000001</v>
      </c>
      <c r="V43" s="17">
        <v>88889.1296</v>
      </c>
      <c r="W43" s="17">
        <v>79900.6446</v>
      </c>
      <c r="X43" s="17">
        <v>73011.182100000005</v>
      </c>
      <c r="Y43" s="17">
        <v>56441.5936</v>
      </c>
      <c r="Z43" s="17">
        <v>44279.388099999996</v>
      </c>
      <c r="AA43" s="17">
        <v>68321.597999999998</v>
      </c>
      <c r="AB43" s="17">
        <v>75816.692599999995</v>
      </c>
      <c r="AC43" s="17">
        <v>74292.123399999997</v>
      </c>
      <c r="AD43" s="17">
        <v>113970.7717</v>
      </c>
      <c r="AE43" s="17">
        <v>134812.19399999999</v>
      </c>
      <c r="AF43" s="17">
        <v>80586.929000000004</v>
      </c>
      <c r="AG43" s="17">
        <v>113472.2193</v>
      </c>
      <c r="AH43" s="17"/>
      <c r="AI43" s="20" t="s">
        <v>85</v>
      </c>
      <c r="AJ43" s="21" t="s">
        <v>136</v>
      </c>
      <c r="AQ43" s="24"/>
    </row>
    <row r="44" spans="1:56" ht="12.95" customHeight="1">
      <c r="A44" s="20" t="s">
        <v>85</v>
      </c>
      <c r="B44" s="20" t="s">
        <v>137</v>
      </c>
      <c r="C44" s="17">
        <v>-1067.9177</v>
      </c>
      <c r="D44" s="17">
        <v>-43.95</v>
      </c>
      <c r="E44" s="17">
        <v>209.0916</v>
      </c>
      <c r="F44" s="17">
        <v>59.375</v>
      </c>
      <c r="G44" s="17">
        <v>-258.7</v>
      </c>
      <c r="H44" s="17">
        <v>-567.6</v>
      </c>
      <c r="I44" s="17">
        <v>-1700.8</v>
      </c>
      <c r="J44" s="17">
        <v>-626.6</v>
      </c>
      <c r="K44" s="17">
        <v>1279.95</v>
      </c>
      <c r="L44" s="17">
        <v>-537.15</v>
      </c>
      <c r="M44" s="17">
        <v>-9866.9</v>
      </c>
      <c r="N44" s="17">
        <v>-9094.8647000000001</v>
      </c>
      <c r="O44" s="17">
        <v>2687.8944999999999</v>
      </c>
      <c r="P44" s="17">
        <v>-3453.4611</v>
      </c>
      <c r="Q44" s="17">
        <v>-7202.8152</v>
      </c>
      <c r="R44" s="17">
        <v>-3846.5922</v>
      </c>
      <c r="S44" s="17">
        <v>-2526.5855000000001</v>
      </c>
      <c r="T44" s="17">
        <v>-7384.6754000000001</v>
      </c>
      <c r="U44" s="17">
        <v>-5770.0532999999996</v>
      </c>
      <c r="V44" s="17">
        <v>-11076.9429</v>
      </c>
      <c r="W44" s="17">
        <v>-1673.0672999999999</v>
      </c>
      <c r="X44" s="17">
        <v>-3796.3676999999998</v>
      </c>
      <c r="Y44" s="17">
        <v>-1872.5997</v>
      </c>
      <c r="Z44" s="17">
        <v>-10176.6949</v>
      </c>
      <c r="AA44" s="17">
        <v>-13334.486800000001</v>
      </c>
      <c r="AB44" s="17">
        <v>-16326.589599999999</v>
      </c>
      <c r="AC44" s="17">
        <v>-30249.995500000001</v>
      </c>
      <c r="AD44" s="17">
        <v>-26619.769499999999</v>
      </c>
      <c r="AE44" s="17">
        <v>-7775.5711000000001</v>
      </c>
      <c r="AF44" s="17">
        <v>-10742.4293</v>
      </c>
      <c r="AG44" s="17">
        <v>-23758.0736</v>
      </c>
      <c r="AH44" s="17"/>
      <c r="AI44" s="20" t="s">
        <v>85</v>
      </c>
      <c r="AJ44" s="21" t="s">
        <v>138</v>
      </c>
      <c r="AQ44" s="24"/>
    </row>
    <row r="45" spans="1:56" ht="12.95" customHeight="1">
      <c r="A45" s="20" t="s">
        <v>85</v>
      </c>
      <c r="B45" s="20" t="s">
        <v>139</v>
      </c>
      <c r="C45" s="17">
        <v>-41.2</v>
      </c>
      <c r="D45" s="17">
        <v>-30.7</v>
      </c>
      <c r="E45" s="17">
        <v>-34.4</v>
      </c>
      <c r="F45" s="17">
        <v>-19.100000000000001</v>
      </c>
      <c r="G45" s="17">
        <v>-10.15</v>
      </c>
      <c r="H45" s="17">
        <v>-8.3000000000000007</v>
      </c>
      <c r="I45" s="17">
        <v>-4.8</v>
      </c>
      <c r="J45" s="17">
        <v>-1.25</v>
      </c>
      <c r="K45" s="17">
        <v>-25.75</v>
      </c>
      <c r="L45" s="17">
        <v>-13.1</v>
      </c>
      <c r="M45" s="17">
        <v>-15.1</v>
      </c>
      <c r="N45" s="17">
        <v>9.6092999999999993</v>
      </c>
      <c r="O45" s="17">
        <v>-366</v>
      </c>
      <c r="P45" s="17">
        <v>-2097.4166</v>
      </c>
      <c r="Q45" s="17">
        <v>-1172.7728999999999</v>
      </c>
      <c r="R45" s="17">
        <v>-605.76289999999995</v>
      </c>
      <c r="S45" s="17">
        <v>-832.66380000000004</v>
      </c>
      <c r="T45" s="17">
        <v>-2089.942</v>
      </c>
      <c r="U45" s="17">
        <v>-4409.4018999999998</v>
      </c>
      <c r="V45" s="17">
        <v>-4831.7741999999998</v>
      </c>
      <c r="W45" s="17">
        <v>-2798.6806999999999</v>
      </c>
      <c r="X45" s="17">
        <v>-4248.2462999999998</v>
      </c>
      <c r="Y45" s="17">
        <v>-4202.9764999999998</v>
      </c>
      <c r="Z45" s="17">
        <v>-6683.2808999999997</v>
      </c>
      <c r="AA45" s="17">
        <v>-3863.5965000000001</v>
      </c>
      <c r="AB45" s="17">
        <v>-5988.4279999999999</v>
      </c>
      <c r="AC45" s="17">
        <v>-5406.0873000000001</v>
      </c>
      <c r="AD45" s="17">
        <v>-11931.8379</v>
      </c>
      <c r="AE45" s="17">
        <v>-4543.2820000000002</v>
      </c>
      <c r="AF45" s="17">
        <v>-3799.9756000000002</v>
      </c>
      <c r="AG45" s="17">
        <v>-13042.554700000001</v>
      </c>
      <c r="AH45" s="17"/>
      <c r="AI45" s="20" t="s">
        <v>85</v>
      </c>
      <c r="AJ45" s="21" t="s">
        <v>140</v>
      </c>
      <c r="AQ45" s="24"/>
      <c r="AR45" s="24"/>
    </row>
    <row r="46" spans="1:56" ht="12.95" customHeight="1">
      <c r="A46" s="20" t="s">
        <v>85</v>
      </c>
      <c r="B46" s="20" t="s">
        <v>141</v>
      </c>
      <c r="C46" s="17">
        <v>-1026.7176999999999</v>
      </c>
      <c r="D46" s="17">
        <v>-13.25</v>
      </c>
      <c r="E46" s="17">
        <v>243.49160000000001</v>
      </c>
      <c r="F46" s="17">
        <v>78.474999999999994</v>
      </c>
      <c r="G46" s="17">
        <v>-248.55</v>
      </c>
      <c r="H46" s="17">
        <v>-559.29999999999995</v>
      </c>
      <c r="I46" s="17">
        <v>-1696</v>
      </c>
      <c r="J46" s="17">
        <v>-625.35</v>
      </c>
      <c r="K46" s="17">
        <v>1305.7</v>
      </c>
      <c r="L46" s="17">
        <v>-524.04999999999995</v>
      </c>
      <c r="M46" s="17">
        <v>-9851.7999999999993</v>
      </c>
      <c r="N46" s="17">
        <v>-9104.4</v>
      </c>
      <c r="O46" s="17">
        <v>3054.05</v>
      </c>
      <c r="P46" s="17">
        <v>-1358.4960000000001</v>
      </c>
      <c r="Q46" s="17">
        <v>-6028.06</v>
      </c>
      <c r="R46" s="17">
        <v>-3235.297</v>
      </c>
      <c r="S46" s="17">
        <v>-1693.567</v>
      </c>
      <c r="T46" s="17">
        <v>-5294.74</v>
      </c>
      <c r="U46" s="17">
        <v>-1360.2261000000001</v>
      </c>
      <c r="V46" s="17">
        <v>-6234.7042000000001</v>
      </c>
      <c r="W46" s="17">
        <v>1127.2773999999999</v>
      </c>
      <c r="X46" s="17">
        <v>438.14659999999998</v>
      </c>
      <c r="Y46" s="17">
        <v>2356.9124999999999</v>
      </c>
      <c r="Z46" s="17">
        <v>-3490.6579999999999</v>
      </c>
      <c r="AA46" s="17">
        <v>-9450.0331000000006</v>
      </c>
      <c r="AB46" s="17">
        <v>-10336.534600000001</v>
      </c>
      <c r="AC46" s="17">
        <v>-24308.178400000001</v>
      </c>
      <c r="AD46" s="17">
        <v>-14681.0947</v>
      </c>
      <c r="AE46" s="17">
        <v>-5135.9908999999998</v>
      </c>
      <c r="AF46" s="17">
        <v>2639.7505999999998</v>
      </c>
      <c r="AG46" s="17">
        <v>-4594.9346999999998</v>
      </c>
      <c r="AH46" s="17"/>
      <c r="AI46" s="20" t="s">
        <v>85</v>
      </c>
      <c r="AJ46" s="21" t="s">
        <v>142</v>
      </c>
      <c r="AQ46" s="24"/>
    </row>
    <row r="47" spans="1:56" ht="12.95" customHeight="1">
      <c r="A47" s="20" t="s">
        <v>85</v>
      </c>
      <c r="B47" s="20" t="s">
        <v>143</v>
      </c>
      <c r="C47" s="17">
        <v>2259.6424999999999</v>
      </c>
      <c r="D47" s="17">
        <v>2349.7417</v>
      </c>
      <c r="E47" s="17">
        <v>2567.6685000000002</v>
      </c>
      <c r="F47" s="17">
        <v>49.655099999999997</v>
      </c>
      <c r="G47" s="17">
        <v>-299.3</v>
      </c>
      <c r="H47" s="17">
        <v>-1288.95</v>
      </c>
      <c r="I47" s="17">
        <v>-1514.0208</v>
      </c>
      <c r="J47" s="17">
        <v>-1836.3</v>
      </c>
      <c r="K47" s="17">
        <v>-400.30189999999999</v>
      </c>
      <c r="L47" s="17">
        <v>-1375.4</v>
      </c>
      <c r="M47" s="17">
        <v>21130.633300000001</v>
      </c>
      <c r="N47" s="17">
        <v>25476.09</v>
      </c>
      <c r="O47" s="17">
        <v>30244.01</v>
      </c>
      <c r="P47" s="17">
        <v>79849.811700000006</v>
      </c>
      <c r="Q47" s="17">
        <v>70877.251900000003</v>
      </c>
      <c r="R47" s="17">
        <v>6522.2767000000003</v>
      </c>
      <c r="S47" s="17">
        <v>50506.657500000001</v>
      </c>
      <c r="T47" s="17">
        <v>33404.357199999999</v>
      </c>
      <c r="U47" s="17">
        <v>32635.696400000001</v>
      </c>
      <c r="V47" s="17">
        <v>16517.835200000001</v>
      </c>
      <c r="W47" s="17">
        <v>369.077</v>
      </c>
      <c r="X47" s="17">
        <v>2462.0097999999998</v>
      </c>
      <c r="Y47" s="17">
        <v>-8951.3217999999997</v>
      </c>
      <c r="Z47" s="17">
        <v>6641.5389999999998</v>
      </c>
      <c r="AA47" s="17">
        <v>-2926.8270000000002</v>
      </c>
      <c r="AB47" s="17">
        <v>23178.4637</v>
      </c>
      <c r="AC47" s="17">
        <v>18660.245299999999</v>
      </c>
      <c r="AD47" s="17">
        <v>81411.908599999995</v>
      </c>
      <c r="AE47" s="17">
        <v>-2619.7903999999999</v>
      </c>
      <c r="AF47" s="17">
        <v>69936.786200000002</v>
      </c>
      <c r="AG47" s="17">
        <v>135324.64629999999</v>
      </c>
      <c r="AH47" s="17"/>
      <c r="AI47" s="20" t="s">
        <v>85</v>
      </c>
      <c r="AJ47" s="21" t="s">
        <v>144</v>
      </c>
      <c r="AQ47" s="24"/>
    </row>
    <row r="48" spans="1:56" ht="12.95" customHeight="1">
      <c r="A48" s="20" t="s">
        <v>85</v>
      </c>
      <c r="B48" s="20" t="s">
        <v>139</v>
      </c>
      <c r="C48" s="17">
        <v>-6.5</v>
      </c>
      <c r="D48" s="17">
        <v>20.75</v>
      </c>
      <c r="E48" s="17">
        <v>5</v>
      </c>
      <c r="F48" s="17">
        <v>0</v>
      </c>
      <c r="G48" s="17">
        <v>-3.25</v>
      </c>
      <c r="H48" s="17">
        <v>-11.3</v>
      </c>
      <c r="I48" s="17">
        <v>5.35</v>
      </c>
      <c r="J48" s="17">
        <v>60.2</v>
      </c>
      <c r="K48" s="17">
        <v>190.19810000000001</v>
      </c>
      <c r="L48" s="17">
        <v>527.29999999999995</v>
      </c>
      <c r="M48" s="17">
        <v>2463.9333000000001</v>
      </c>
      <c r="N48" s="17">
        <v>6934.15</v>
      </c>
      <c r="O48" s="17">
        <v>8202.3700000000008</v>
      </c>
      <c r="P48" s="17">
        <v>24046.039000000001</v>
      </c>
      <c r="Q48" s="17">
        <v>18378.519</v>
      </c>
      <c r="R48" s="17">
        <v>5232.2583999999997</v>
      </c>
      <c r="S48" s="17">
        <v>12062.647000000001</v>
      </c>
      <c r="T48" s="17">
        <v>14253.791999999999</v>
      </c>
      <c r="U48" s="17">
        <v>-2169.6307999999999</v>
      </c>
      <c r="V48" s="17">
        <v>-3624.1196</v>
      </c>
      <c r="W48" s="17">
        <v>-560.73410000000001</v>
      </c>
      <c r="X48" s="17">
        <v>2515.6945999999998</v>
      </c>
      <c r="Y48" s="17">
        <v>1434.3557000000001</v>
      </c>
      <c r="Z48" s="17">
        <v>3376.1017999999999</v>
      </c>
      <c r="AA48" s="17">
        <v>-585.16639999999995</v>
      </c>
      <c r="AB48" s="17">
        <v>12203.9337</v>
      </c>
      <c r="AC48" s="17">
        <v>11048.5762</v>
      </c>
      <c r="AD48" s="17">
        <v>28889.419600000001</v>
      </c>
      <c r="AE48" s="17">
        <v>-9633.1154999999999</v>
      </c>
      <c r="AF48" s="17">
        <v>4188.2469000000001</v>
      </c>
      <c r="AG48" s="17">
        <v>2988.4308000000001</v>
      </c>
      <c r="AH48" s="17"/>
      <c r="AI48" s="20" t="s">
        <v>85</v>
      </c>
      <c r="AJ48" s="21" t="s">
        <v>140</v>
      </c>
    </row>
    <row r="49" spans="1:36" ht="12.95" customHeight="1">
      <c r="A49" s="20" t="s">
        <v>85</v>
      </c>
      <c r="B49" s="20" t="s">
        <v>141</v>
      </c>
      <c r="C49" s="17">
        <v>2266.1424999999999</v>
      </c>
      <c r="D49" s="17">
        <v>2328.9917</v>
      </c>
      <c r="E49" s="17">
        <v>2562.6685000000002</v>
      </c>
      <c r="F49" s="17">
        <v>49.705100000000002</v>
      </c>
      <c r="G49" s="17">
        <v>-296.05</v>
      </c>
      <c r="H49" s="17">
        <v>-1277.6500000000001</v>
      </c>
      <c r="I49" s="17">
        <v>-1519.3707999999999</v>
      </c>
      <c r="J49" s="17">
        <v>-1896.5</v>
      </c>
      <c r="K49" s="17">
        <v>-590.5</v>
      </c>
      <c r="L49" s="17">
        <v>-1902.7</v>
      </c>
      <c r="M49" s="17">
        <v>18666.7</v>
      </c>
      <c r="N49" s="17">
        <v>18541.95</v>
      </c>
      <c r="O49" s="17">
        <v>22040.91</v>
      </c>
      <c r="P49" s="17">
        <v>55803.256000000001</v>
      </c>
      <c r="Q49" s="17">
        <v>52497.636500000001</v>
      </c>
      <c r="R49" s="17">
        <v>1290.4235000000001</v>
      </c>
      <c r="S49" s="17">
        <v>38437.925999999999</v>
      </c>
      <c r="T49" s="17">
        <v>19130.441999999999</v>
      </c>
      <c r="U49" s="17">
        <v>34799.247000000003</v>
      </c>
      <c r="V49" s="17">
        <v>20080.5383</v>
      </c>
      <c r="W49" s="17">
        <v>857.88319999999999</v>
      </c>
      <c r="X49" s="17">
        <v>-114.2615</v>
      </c>
      <c r="Y49" s="17">
        <v>-10578.0671</v>
      </c>
      <c r="Z49" s="17">
        <v>3095.9861999999998</v>
      </c>
      <c r="AA49" s="17">
        <v>-2441.8009999999999</v>
      </c>
      <c r="AB49" s="17">
        <v>10922.153</v>
      </c>
      <c r="AC49" s="17">
        <v>7555.5162</v>
      </c>
      <c r="AD49" s="17">
        <v>52508.1538</v>
      </c>
      <c r="AE49" s="17">
        <v>7009.0681999999997</v>
      </c>
      <c r="AF49" s="17">
        <v>17666.641800000001</v>
      </c>
      <c r="AG49" s="17">
        <v>63828.675799999997</v>
      </c>
      <c r="AH49" s="17"/>
      <c r="AI49" s="20" t="s">
        <v>85</v>
      </c>
      <c r="AJ49" s="21" t="s">
        <v>142</v>
      </c>
    </row>
    <row r="50" spans="1:36" ht="12.95" customHeight="1">
      <c r="A50" s="20" t="s">
        <v>85</v>
      </c>
      <c r="B50" s="20" t="s">
        <v>145</v>
      </c>
      <c r="C50" s="17">
        <v>-5896.7420000000002</v>
      </c>
      <c r="D50" s="17">
        <v>-18975.316800000001</v>
      </c>
      <c r="E50" s="17">
        <v>-10059.491400000001</v>
      </c>
      <c r="F50" s="17">
        <v>916.75030000000004</v>
      </c>
      <c r="G50" s="17">
        <v>-2323.3789000000002</v>
      </c>
      <c r="H50" s="17">
        <v>-1533.9278999999999</v>
      </c>
      <c r="I50" s="17">
        <v>2230.893</v>
      </c>
      <c r="J50" s="17">
        <v>2664.2316999999998</v>
      </c>
      <c r="K50" s="17">
        <v>8249.3655999999992</v>
      </c>
      <c r="L50" s="17">
        <v>3503.5439999999999</v>
      </c>
      <c r="M50" s="17">
        <v>-5089.0012999999999</v>
      </c>
      <c r="N50" s="17">
        <v>1785.223</v>
      </c>
      <c r="O50" s="17">
        <v>-5490.2557999999999</v>
      </c>
      <c r="P50" s="17">
        <v>-13257.070299999999</v>
      </c>
      <c r="Q50" s="17">
        <v>-30989.054400000001</v>
      </c>
      <c r="R50" s="17">
        <v>-13120.4997</v>
      </c>
      <c r="S50" s="17">
        <v>-27176.7081</v>
      </c>
      <c r="T50" s="17">
        <v>-5009.4413999999997</v>
      </c>
      <c r="U50" s="17">
        <v>-15592.380800000001</v>
      </c>
      <c r="V50" s="17">
        <v>-29775.565299999998</v>
      </c>
      <c r="W50" s="17">
        <v>-26766.424599999998</v>
      </c>
      <c r="X50" s="17">
        <v>-40653.317199999998</v>
      </c>
      <c r="Y50" s="17">
        <v>-45628.884899999997</v>
      </c>
      <c r="Z50" s="17">
        <v>29324.035800000001</v>
      </c>
      <c r="AA50" s="17">
        <v>-4306.8230999999996</v>
      </c>
      <c r="AB50" s="17">
        <v>-40131.366199999997</v>
      </c>
      <c r="AC50" s="17">
        <v>-43491.793100000003</v>
      </c>
      <c r="AD50" s="17">
        <v>-116754.13499999999</v>
      </c>
      <c r="AE50" s="17">
        <v>-59763.603499999997</v>
      </c>
      <c r="AF50" s="17">
        <v>-59954.403599999998</v>
      </c>
      <c r="AG50" s="17">
        <v>-103224.8937</v>
      </c>
      <c r="AH50" s="17"/>
      <c r="AI50" s="20" t="s">
        <v>85</v>
      </c>
      <c r="AJ50" s="21" t="s">
        <v>146</v>
      </c>
    </row>
    <row r="51" spans="1:36" ht="12.95" customHeight="1">
      <c r="A51" s="20" t="s">
        <v>85</v>
      </c>
      <c r="B51" s="20" t="s">
        <v>147</v>
      </c>
      <c r="C51" s="17">
        <v>-75</v>
      </c>
      <c r="D51" s="17">
        <v>-162</v>
      </c>
      <c r="E51" s="17">
        <v>466.92860000000002</v>
      </c>
      <c r="F51" s="17">
        <v>-497</v>
      </c>
      <c r="G51" s="17">
        <v>-364</v>
      </c>
      <c r="H51" s="17">
        <v>-203</v>
      </c>
      <c r="I51" s="17">
        <v>-85</v>
      </c>
      <c r="J51" s="17">
        <v>-3</v>
      </c>
      <c r="K51" s="17">
        <v>-18</v>
      </c>
      <c r="L51" s="17">
        <v>385</v>
      </c>
      <c r="M51" s="17">
        <v>-717.7</v>
      </c>
      <c r="N51" s="17">
        <v>275.7</v>
      </c>
      <c r="O51" s="17">
        <v>289.2</v>
      </c>
      <c r="P51" s="17">
        <v>20.563700000000001</v>
      </c>
      <c r="Q51" s="17">
        <v>-88.6</v>
      </c>
      <c r="R51" s="17">
        <v>42.453099999999999</v>
      </c>
      <c r="S51" s="17">
        <v>-83.715999999999994</v>
      </c>
      <c r="T51" s="17">
        <v>-173.75919999999999</v>
      </c>
      <c r="U51" s="17">
        <v>-52.389899999999997</v>
      </c>
      <c r="V51" s="17">
        <v>2075.0540999999998</v>
      </c>
      <c r="W51" s="17">
        <v>678.26969999999994</v>
      </c>
      <c r="X51" s="17">
        <v>3097.8404999999998</v>
      </c>
      <c r="Y51" s="17">
        <v>-30.676600000000001</v>
      </c>
      <c r="Z51" s="17">
        <v>587.02800000000002</v>
      </c>
      <c r="AA51" s="17">
        <v>277.97710000000001</v>
      </c>
      <c r="AB51" s="17">
        <v>-626.3252</v>
      </c>
      <c r="AC51" s="17">
        <v>-337.4615</v>
      </c>
      <c r="AD51" s="17">
        <v>-6256.6786000000002</v>
      </c>
      <c r="AE51" s="17">
        <v>2799.6588000000002</v>
      </c>
      <c r="AF51" s="17">
        <v>-1311.7835</v>
      </c>
      <c r="AG51" s="17">
        <v>-4200.3014000000003</v>
      </c>
      <c r="AH51" s="17"/>
      <c r="AI51" s="20" t="s">
        <v>85</v>
      </c>
      <c r="AJ51" s="21" t="s">
        <v>148</v>
      </c>
    </row>
    <row r="52" spans="1:36" ht="12.95" customHeight="1">
      <c r="A52" s="20" t="s">
        <v>85</v>
      </c>
      <c r="B52" s="20" t="s">
        <v>149</v>
      </c>
      <c r="C52" s="17">
        <v>-1018.9333</v>
      </c>
      <c r="D52" s="17">
        <v>-476.87299999999999</v>
      </c>
      <c r="E52" s="17">
        <v>-368.74599999999998</v>
      </c>
      <c r="F52" s="17">
        <v>-10.683299999999999</v>
      </c>
      <c r="G52" s="17">
        <v>-310.82670000000002</v>
      </c>
      <c r="H52" s="17">
        <v>-325.74799999999999</v>
      </c>
      <c r="I52" s="17">
        <v>-222.00129999999999</v>
      </c>
      <c r="J52" s="17">
        <v>-232.03110000000001</v>
      </c>
      <c r="K52" s="17">
        <v>-298.63889999999998</v>
      </c>
      <c r="L52" s="17">
        <v>-338.24889999999999</v>
      </c>
      <c r="M52" s="17">
        <v>-114.3929</v>
      </c>
      <c r="N52" s="17">
        <v>-98.225800000000007</v>
      </c>
      <c r="O52" s="17">
        <v>-1396.87</v>
      </c>
      <c r="P52" s="17">
        <v>-1321.23</v>
      </c>
      <c r="Q52" s="17">
        <v>-1168.5472</v>
      </c>
      <c r="R52" s="17">
        <v>-4096.6023999999998</v>
      </c>
      <c r="S52" s="17">
        <v>7.9622000000000002</v>
      </c>
      <c r="T52" s="17">
        <v>1858.6636000000001</v>
      </c>
      <c r="U52" s="17">
        <v>423.41320000000002</v>
      </c>
      <c r="V52" s="17">
        <v>-2149.9092000000001</v>
      </c>
      <c r="W52" s="17">
        <v>899.9434</v>
      </c>
      <c r="X52" s="17">
        <v>-1865.8782000000001</v>
      </c>
      <c r="Y52" s="17">
        <v>-767.40089999999998</v>
      </c>
      <c r="Z52" s="17">
        <v>-2114.0054</v>
      </c>
      <c r="AA52" s="17">
        <v>-4719.8091999999997</v>
      </c>
      <c r="AB52" s="17">
        <v>-6900.5272999999997</v>
      </c>
      <c r="AC52" s="17">
        <v>1018.5398</v>
      </c>
      <c r="AD52" s="17">
        <v>-12236.2657</v>
      </c>
      <c r="AE52" s="17">
        <v>-7768.6055999999999</v>
      </c>
      <c r="AF52" s="17">
        <v>-2957.2060000000001</v>
      </c>
      <c r="AG52" s="17">
        <v>-1580.0409</v>
      </c>
      <c r="AH52" s="17"/>
      <c r="AI52" s="20" t="s">
        <v>85</v>
      </c>
      <c r="AJ52" s="21" t="s">
        <v>150</v>
      </c>
    </row>
    <row r="53" spans="1:36" ht="12.95" customHeight="1">
      <c r="A53" s="20" t="s">
        <v>85</v>
      </c>
      <c r="B53" s="20" t="s">
        <v>151</v>
      </c>
      <c r="C53" s="17">
        <v>-2240.1828999999998</v>
      </c>
      <c r="D53" s="17">
        <v>-9378.2101000000002</v>
      </c>
      <c r="E53" s="17">
        <v>-1338.4956</v>
      </c>
      <c r="F53" s="17">
        <v>4500.5385999999999</v>
      </c>
      <c r="G53" s="17">
        <v>3704.2881000000002</v>
      </c>
      <c r="H53" s="17">
        <v>42.362299999999998</v>
      </c>
      <c r="I53" s="17">
        <v>594.61279999999999</v>
      </c>
      <c r="J53" s="17">
        <v>7069.8838999999998</v>
      </c>
      <c r="K53" s="17">
        <v>11581.416999999999</v>
      </c>
      <c r="L53" s="17">
        <v>6996.5339999999997</v>
      </c>
      <c r="M53" s="17">
        <v>-4624.1602000000003</v>
      </c>
      <c r="N53" s="17">
        <v>344.98899999999998</v>
      </c>
      <c r="O53" s="17">
        <v>-8571.2111000000004</v>
      </c>
      <c r="P53" s="17">
        <v>-11324.639300000001</v>
      </c>
      <c r="Q53" s="17">
        <v>-19829.501</v>
      </c>
      <c r="R53" s="17">
        <v>3240.6457</v>
      </c>
      <c r="S53" s="17">
        <v>-16737.811699999998</v>
      </c>
      <c r="T53" s="17">
        <v>3847.1516000000001</v>
      </c>
      <c r="U53" s="17">
        <v>-2072.5414000000001</v>
      </c>
      <c r="V53" s="17">
        <v>-13568.2485</v>
      </c>
      <c r="W53" s="17">
        <v>-19832.4977</v>
      </c>
      <c r="X53" s="17">
        <v>-1541.3880999999999</v>
      </c>
      <c r="Y53" s="17">
        <v>19776.241300000002</v>
      </c>
      <c r="Z53" s="17">
        <v>-3426.3788</v>
      </c>
      <c r="AA53" s="17">
        <v>-4211.4663</v>
      </c>
      <c r="AB53" s="17">
        <v>-11375.651</v>
      </c>
      <c r="AC53" s="17">
        <v>-16056.0219</v>
      </c>
      <c r="AD53" s="17">
        <v>-31187.665799999999</v>
      </c>
      <c r="AE53" s="17">
        <v>-9916.8690999999999</v>
      </c>
      <c r="AF53" s="17">
        <v>-4669.9638999999997</v>
      </c>
      <c r="AG53" s="17">
        <v>-3106.3063000000002</v>
      </c>
      <c r="AH53" s="17"/>
      <c r="AI53" s="20" t="s">
        <v>85</v>
      </c>
      <c r="AJ53" s="21" t="s">
        <v>152</v>
      </c>
    </row>
    <row r="54" spans="1:36" ht="12.95" customHeight="1">
      <c r="A54" s="20" t="s">
        <v>85</v>
      </c>
      <c r="B54" s="20" t="s">
        <v>153</v>
      </c>
      <c r="C54" s="17">
        <v>-2562.6257000000001</v>
      </c>
      <c r="D54" s="17">
        <v>-8958.2337000000007</v>
      </c>
      <c r="E54" s="17">
        <v>-8819.1782999999996</v>
      </c>
      <c r="F54" s="17">
        <v>-3076.1048999999998</v>
      </c>
      <c r="G54" s="17">
        <v>-5352.8402999999998</v>
      </c>
      <c r="H54" s="17">
        <v>-1047.5422000000001</v>
      </c>
      <c r="I54" s="17">
        <v>1943.2814000000001</v>
      </c>
      <c r="J54" s="17">
        <v>-4170.6211999999996</v>
      </c>
      <c r="K54" s="17">
        <v>-3015.4124999999999</v>
      </c>
      <c r="L54" s="17">
        <v>-3539.7411999999999</v>
      </c>
      <c r="M54" s="17">
        <v>367.2518</v>
      </c>
      <c r="N54" s="17">
        <v>1262.7601</v>
      </c>
      <c r="O54" s="17">
        <v>4188.6253999999999</v>
      </c>
      <c r="P54" s="17">
        <v>-631.76469999999995</v>
      </c>
      <c r="Q54" s="17">
        <v>-9902.4061999999994</v>
      </c>
      <c r="R54" s="17">
        <v>-12306.9961</v>
      </c>
      <c r="S54" s="17">
        <v>-9595.4593000000004</v>
      </c>
      <c r="T54" s="17">
        <v>-10631.4913</v>
      </c>
      <c r="U54" s="17">
        <v>-12318.7791</v>
      </c>
      <c r="V54" s="17">
        <v>-14405.191500000001</v>
      </c>
      <c r="W54" s="17">
        <v>-5794.8248000000003</v>
      </c>
      <c r="X54" s="17">
        <v>-13461.254999999999</v>
      </c>
      <c r="Y54" s="17">
        <v>-32298.5903</v>
      </c>
      <c r="Z54" s="17">
        <v>-11488.35</v>
      </c>
      <c r="AA54" s="17">
        <v>-11721.842500000001</v>
      </c>
      <c r="AB54" s="17">
        <v>-8298.7744000000002</v>
      </c>
      <c r="AC54" s="17">
        <v>-16805.623800000001</v>
      </c>
      <c r="AD54" s="17">
        <v>-47850.7284</v>
      </c>
      <c r="AE54" s="17">
        <v>-38024.955699999999</v>
      </c>
      <c r="AF54" s="17">
        <v>-44923.652300000002</v>
      </c>
      <c r="AG54" s="17">
        <v>-29705.6005</v>
      </c>
      <c r="AH54" s="17"/>
      <c r="AI54" s="20" t="s">
        <v>85</v>
      </c>
      <c r="AJ54" s="21" t="s">
        <v>154</v>
      </c>
    </row>
    <row r="55" spans="1:36" ht="12.95" customHeight="1">
      <c r="A55" s="20" t="s">
        <v>85</v>
      </c>
      <c r="B55" s="20" t="s">
        <v>155</v>
      </c>
      <c r="C55" s="17">
        <v>30049.257900000001</v>
      </c>
      <c r="D55" s="17">
        <v>59054.205300000001</v>
      </c>
      <c r="E55" s="17">
        <v>18106.526099999999</v>
      </c>
      <c r="F55" s="17">
        <v>-23440.2588</v>
      </c>
      <c r="G55" s="17">
        <v>-8582.7983999999997</v>
      </c>
      <c r="H55" s="17">
        <v>-12295.658600000001</v>
      </c>
      <c r="I55" s="17">
        <v>-13470.9517</v>
      </c>
      <c r="J55" s="17">
        <v>-18061.677299999999</v>
      </c>
      <c r="K55" s="17">
        <v>-33779.480499999998</v>
      </c>
      <c r="L55" s="17">
        <v>-31961.881000000001</v>
      </c>
      <c r="M55" s="17">
        <v>-17619.120699999999</v>
      </c>
      <c r="N55" s="17">
        <v>-6443.1288000000004</v>
      </c>
      <c r="O55" s="17">
        <v>8286.6263999999992</v>
      </c>
      <c r="P55" s="17">
        <v>-833.24570000000006</v>
      </c>
      <c r="Q55" s="17">
        <v>-10616.509700000001</v>
      </c>
      <c r="R55" s="17">
        <v>17980.4038</v>
      </c>
      <c r="S55" s="17">
        <v>14379.7634</v>
      </c>
      <c r="T55" s="17">
        <v>13409.079599999999</v>
      </c>
      <c r="U55" s="17">
        <v>2554.8712999999998</v>
      </c>
      <c r="V55" s="17">
        <v>-9919.6488000000008</v>
      </c>
      <c r="W55" s="17">
        <v>18310.466799999998</v>
      </c>
      <c r="X55" s="17">
        <v>24972.7624</v>
      </c>
      <c r="Y55" s="17">
        <v>4006.5201000000002</v>
      </c>
      <c r="Z55" s="17">
        <v>-59671.228199999998</v>
      </c>
      <c r="AA55" s="17">
        <v>-30890.790300000001</v>
      </c>
      <c r="AB55" s="17">
        <v>8367.9688000000006</v>
      </c>
      <c r="AC55" s="17">
        <v>28289.718700000001</v>
      </c>
      <c r="AD55" s="17">
        <v>83204.498200000002</v>
      </c>
      <c r="AE55" s="17">
        <v>38444.344599999997</v>
      </c>
      <c r="AF55" s="17">
        <v>9737.3878999999997</v>
      </c>
      <c r="AG55" s="17">
        <v>76735.9902</v>
      </c>
      <c r="AH55" s="17"/>
      <c r="AI55" s="20" t="s">
        <v>85</v>
      </c>
      <c r="AJ55" s="21" t="s">
        <v>156</v>
      </c>
    </row>
    <row r="56" spans="1:36" ht="12.95" customHeight="1">
      <c r="A56" s="20" t="s">
        <v>85</v>
      </c>
      <c r="B56" s="20" t="s">
        <v>147</v>
      </c>
      <c r="C56" s="17">
        <v>485.59309999999999</v>
      </c>
      <c r="D56" s="17">
        <v>245.02080000000001</v>
      </c>
      <c r="E56" s="17">
        <v>3333.8290000000002</v>
      </c>
      <c r="F56" s="17">
        <v>-6137.2156000000004</v>
      </c>
      <c r="G56" s="17">
        <v>-7986.6453000000001</v>
      </c>
      <c r="H56" s="17">
        <v>-7551.0778</v>
      </c>
      <c r="I56" s="17">
        <v>-1959.2137</v>
      </c>
      <c r="J56" s="17">
        <v>-1472.05</v>
      </c>
      <c r="K56" s="17">
        <v>3577.0205999999998</v>
      </c>
      <c r="L56" s="17">
        <v>-1720.7084</v>
      </c>
      <c r="M56" s="17">
        <v>-1933.6098</v>
      </c>
      <c r="N56" s="17">
        <v>-2418.1062000000002</v>
      </c>
      <c r="O56" s="17">
        <v>-945.26900000000001</v>
      </c>
      <c r="P56" s="17">
        <v>-5728.1881000000003</v>
      </c>
      <c r="Q56" s="17">
        <v>-1721.6359</v>
      </c>
      <c r="R56" s="17">
        <v>-3565.2691</v>
      </c>
      <c r="S56" s="17">
        <v>-6229.8594000000003</v>
      </c>
      <c r="T56" s="17">
        <v>-2582.9396999999999</v>
      </c>
      <c r="U56" s="17">
        <v>-2628.2013000000002</v>
      </c>
      <c r="V56" s="17">
        <v>-7322.7291999999998</v>
      </c>
      <c r="W56" s="17">
        <v>-850.14490000000001</v>
      </c>
      <c r="X56" s="17">
        <v>397.63929999999999</v>
      </c>
      <c r="Y56" s="17">
        <v>-799.82010000000002</v>
      </c>
      <c r="Z56" s="17">
        <v>-1022.4932</v>
      </c>
      <c r="AA56" s="17">
        <v>-203.79230000000001</v>
      </c>
      <c r="AB56" s="17">
        <v>-483.73860000000002</v>
      </c>
      <c r="AC56" s="17">
        <v>-2247.7044000000001</v>
      </c>
      <c r="AD56" s="17">
        <v>64.621499999999997</v>
      </c>
      <c r="AE56" s="17">
        <v>-117.697</v>
      </c>
      <c r="AF56" s="17">
        <v>6067.0380999999998</v>
      </c>
      <c r="AG56" s="17">
        <v>-3604.6291999999999</v>
      </c>
      <c r="AH56" s="17"/>
      <c r="AI56" s="20" t="s">
        <v>85</v>
      </c>
      <c r="AJ56" s="21" t="s">
        <v>148</v>
      </c>
    </row>
    <row r="57" spans="1:36" ht="12.95" customHeight="1">
      <c r="A57" s="20" t="s">
        <v>85</v>
      </c>
      <c r="B57" s="20" t="s">
        <v>149</v>
      </c>
      <c r="C57" s="17">
        <v>4239.8652000000002</v>
      </c>
      <c r="D57" s="17">
        <v>6111.5351000000001</v>
      </c>
      <c r="E57" s="17">
        <v>8741.2358999999997</v>
      </c>
      <c r="F57" s="17">
        <v>14079.9753</v>
      </c>
      <c r="G57" s="17">
        <v>17680.235499999999</v>
      </c>
      <c r="H57" s="17">
        <v>16921.419000000002</v>
      </c>
      <c r="I57" s="17">
        <v>6272.5802999999996</v>
      </c>
      <c r="J57" s="17">
        <v>2521.3926999999999</v>
      </c>
      <c r="K57" s="17">
        <v>-9313.2155999999995</v>
      </c>
      <c r="L57" s="17">
        <v>-7316.6090000000004</v>
      </c>
      <c r="M57" s="17">
        <v>-21051.016299999999</v>
      </c>
      <c r="N57" s="17">
        <v>-5084.4314000000004</v>
      </c>
      <c r="O57" s="17">
        <v>-9351.3713000000007</v>
      </c>
      <c r="P57" s="17">
        <v>-13492.634899999999</v>
      </c>
      <c r="Q57" s="17">
        <v>-37422.307699999998</v>
      </c>
      <c r="R57" s="17">
        <v>-831.70429999999999</v>
      </c>
      <c r="S57" s="17">
        <v>-2419.5025999999998</v>
      </c>
      <c r="T57" s="17">
        <v>1129.836</v>
      </c>
      <c r="U57" s="17">
        <v>4919.96</v>
      </c>
      <c r="V57" s="17">
        <v>-251.8237</v>
      </c>
      <c r="W57" s="17">
        <v>677.44539999999995</v>
      </c>
      <c r="X57" s="17">
        <v>2700.6181000000001</v>
      </c>
      <c r="Y57" s="17">
        <v>-3690.9575</v>
      </c>
      <c r="Z57" s="17">
        <v>-398.673</v>
      </c>
      <c r="AA57" s="17">
        <v>-5644.7316000000001</v>
      </c>
      <c r="AB57" s="17">
        <v>-8129.9718999999996</v>
      </c>
      <c r="AC57" s="17">
        <v>-7389.1608999999999</v>
      </c>
      <c r="AD57" s="17">
        <v>-7445.8692000000001</v>
      </c>
      <c r="AE57" s="17">
        <v>1279.376</v>
      </c>
      <c r="AF57" s="17">
        <v>10569.8045</v>
      </c>
      <c r="AG57" s="17">
        <v>10584.246800000001</v>
      </c>
      <c r="AH57" s="17"/>
      <c r="AI57" s="20" t="s">
        <v>85</v>
      </c>
      <c r="AJ57" s="21" t="s">
        <v>150</v>
      </c>
    </row>
    <row r="58" spans="1:36" ht="12.95" customHeight="1">
      <c r="A58" s="20" t="s">
        <v>85</v>
      </c>
      <c r="B58" s="20" t="s">
        <v>151</v>
      </c>
      <c r="C58" s="17">
        <v>10910.2778</v>
      </c>
      <c r="D58" s="17">
        <v>30210.8986</v>
      </c>
      <c r="E58" s="17">
        <v>4878.9526999999998</v>
      </c>
      <c r="F58" s="17">
        <v>-8397.3395</v>
      </c>
      <c r="G58" s="17">
        <v>-4761.6337999999996</v>
      </c>
      <c r="H58" s="17">
        <v>-3862.9402</v>
      </c>
      <c r="I58" s="17">
        <v>-4776.5208000000002</v>
      </c>
      <c r="J58" s="17">
        <v>-9693.6833000000006</v>
      </c>
      <c r="K58" s="17">
        <v>-17477.469400000002</v>
      </c>
      <c r="L58" s="17">
        <v>-9475.2623000000003</v>
      </c>
      <c r="M58" s="17">
        <v>8278.1648999999998</v>
      </c>
      <c r="N58" s="17">
        <v>1482.9304999999999</v>
      </c>
      <c r="O58" s="17">
        <v>13401.599099999999</v>
      </c>
      <c r="P58" s="17">
        <v>8259.8194000000003</v>
      </c>
      <c r="Q58" s="17">
        <v>16331.603800000001</v>
      </c>
      <c r="R58" s="17">
        <v>160.17250000000001</v>
      </c>
      <c r="S58" s="17">
        <v>14329.17</v>
      </c>
      <c r="T58" s="17">
        <v>6464.8468999999996</v>
      </c>
      <c r="U58" s="17">
        <v>-4769.6935000000003</v>
      </c>
      <c r="V58" s="17">
        <v>8057.8027000000002</v>
      </c>
      <c r="W58" s="17">
        <v>19926.252</v>
      </c>
      <c r="X58" s="17">
        <v>-9293.0563000000002</v>
      </c>
      <c r="Y58" s="17">
        <v>-15628.049800000001</v>
      </c>
      <c r="Z58" s="17">
        <v>-2230.6617999999999</v>
      </c>
      <c r="AA58" s="17">
        <v>106.3874</v>
      </c>
      <c r="AB58" s="17">
        <v>-72.746700000000004</v>
      </c>
      <c r="AC58" s="17">
        <v>-2809.1541000000002</v>
      </c>
      <c r="AD58" s="17">
        <v>36633.8056</v>
      </c>
      <c r="AE58" s="17">
        <v>6728.3217999999997</v>
      </c>
      <c r="AF58" s="17">
        <v>-4603.1021000000001</v>
      </c>
      <c r="AG58" s="17">
        <v>21605.643400000001</v>
      </c>
      <c r="AH58" s="17"/>
      <c r="AI58" s="20" t="s">
        <v>85</v>
      </c>
      <c r="AJ58" s="21" t="s">
        <v>152</v>
      </c>
    </row>
    <row r="59" spans="1:36" ht="12.95" customHeight="1">
      <c r="A59" s="20" t="s">
        <v>85</v>
      </c>
      <c r="B59" s="20" t="s">
        <v>153</v>
      </c>
      <c r="C59" s="17">
        <v>14413.5216</v>
      </c>
      <c r="D59" s="17">
        <v>22486.750400000001</v>
      </c>
      <c r="E59" s="17">
        <v>1152.5081</v>
      </c>
      <c r="F59" s="17">
        <v>-22985.678800000002</v>
      </c>
      <c r="G59" s="17">
        <v>-13514.7549</v>
      </c>
      <c r="H59" s="17">
        <v>-17803.059499999999</v>
      </c>
      <c r="I59" s="17">
        <v>-13007.797399999999</v>
      </c>
      <c r="J59" s="17">
        <v>-9417.3366999999998</v>
      </c>
      <c r="K59" s="17">
        <v>-10565.8158</v>
      </c>
      <c r="L59" s="17">
        <v>-13449.3009</v>
      </c>
      <c r="M59" s="17">
        <v>-2912.6594</v>
      </c>
      <c r="N59" s="17">
        <v>-423.52170000000001</v>
      </c>
      <c r="O59" s="17">
        <v>5181.6675999999998</v>
      </c>
      <c r="P59" s="17">
        <v>10127.757799999999</v>
      </c>
      <c r="Q59" s="17">
        <v>12195.8302</v>
      </c>
      <c r="R59" s="17">
        <v>22217.204699999998</v>
      </c>
      <c r="S59" s="17">
        <v>8699.9555</v>
      </c>
      <c r="T59" s="17">
        <v>8397.3364000000001</v>
      </c>
      <c r="U59" s="17">
        <v>5032.8060999999998</v>
      </c>
      <c r="V59" s="17">
        <v>-10402.8986</v>
      </c>
      <c r="W59" s="17">
        <v>-1445.9157</v>
      </c>
      <c r="X59" s="17">
        <v>5356.4215999999997</v>
      </c>
      <c r="Y59" s="17">
        <v>-8967.7325000000001</v>
      </c>
      <c r="Z59" s="17">
        <v>-9787.7999</v>
      </c>
      <c r="AA59" s="17">
        <v>-5959.5936000000002</v>
      </c>
      <c r="AB59" s="17">
        <v>5558.1660000000002</v>
      </c>
      <c r="AC59" s="17">
        <v>31061.688200000001</v>
      </c>
      <c r="AD59" s="17">
        <v>37455.809699999998</v>
      </c>
      <c r="AE59" s="17">
        <v>23802.2742</v>
      </c>
      <c r="AF59" s="17">
        <v>-5486.2260999999999</v>
      </c>
      <c r="AG59" s="17">
        <v>11010.143099999999</v>
      </c>
      <c r="AH59" s="17"/>
      <c r="AI59" s="20" t="s">
        <v>85</v>
      </c>
      <c r="AJ59" s="21" t="s">
        <v>154</v>
      </c>
    </row>
    <row r="60" spans="1:36" s="10" customFormat="1" ht="12.95" customHeight="1">
      <c r="A60" s="16" t="s">
        <v>157</v>
      </c>
      <c r="B60" s="16" t="s">
        <v>158</v>
      </c>
      <c r="C60" s="18">
        <v>-1631.6492000000001</v>
      </c>
      <c r="D60" s="18">
        <v>-11943.614799999999</v>
      </c>
      <c r="E60" s="18">
        <v>-13263.483</v>
      </c>
      <c r="F60" s="18">
        <v>-4590.8355000000001</v>
      </c>
      <c r="G60" s="18">
        <v>-2947.3670999999999</v>
      </c>
      <c r="H60" s="18">
        <v>-6400.4744000000001</v>
      </c>
      <c r="I60" s="18">
        <v>-1710.4548</v>
      </c>
      <c r="J60" s="18">
        <v>1793.8541</v>
      </c>
      <c r="K60" s="18">
        <v>-2196.0826000000002</v>
      </c>
      <c r="L60" s="18">
        <v>4746.7232000000004</v>
      </c>
      <c r="M60" s="18">
        <v>-707.45540000000005</v>
      </c>
      <c r="N60" s="18">
        <v>676.9307</v>
      </c>
      <c r="O60" s="18">
        <v>-224.24680000000001</v>
      </c>
      <c r="P60" s="18">
        <v>-3533.7548999999999</v>
      </c>
      <c r="Q60" s="18">
        <v>-5279.3666000000003</v>
      </c>
      <c r="R60" s="18">
        <v>-4859.3172999999997</v>
      </c>
      <c r="S60" s="18">
        <v>-2764.7451999999998</v>
      </c>
      <c r="T60" s="18">
        <v>-4822.3971000000001</v>
      </c>
      <c r="U60" s="18">
        <v>-8033.4772999999996</v>
      </c>
      <c r="V60" s="18">
        <v>-3810.0133000000001</v>
      </c>
      <c r="W60" s="18">
        <v>2774.4265</v>
      </c>
      <c r="X60" s="18">
        <v>-12024.5311</v>
      </c>
      <c r="Y60" s="18">
        <v>-11010.152</v>
      </c>
      <c r="Z60" s="18">
        <v>-4413.5393000000004</v>
      </c>
      <c r="AA60" s="18">
        <v>-8014.1145999999999</v>
      </c>
      <c r="AB60" s="18">
        <v>-10083.698200000001</v>
      </c>
      <c r="AC60" s="18">
        <v>3931.7179999999998</v>
      </c>
      <c r="AD60" s="18">
        <v>-6796.3154999999997</v>
      </c>
      <c r="AE60" s="18">
        <v>-1166.5256999999999</v>
      </c>
      <c r="AF60" s="18">
        <v>-11754.8079</v>
      </c>
      <c r="AG60" s="18">
        <v>-13218.5857</v>
      </c>
      <c r="AH60" s="18"/>
      <c r="AI60" s="16" t="s">
        <v>157</v>
      </c>
      <c r="AJ60" s="19" t="s">
        <v>159</v>
      </c>
    </row>
    <row r="61" spans="1:36" s="10" customFormat="1" ht="12.95" customHeight="1">
      <c r="A61" s="16" t="s">
        <v>160</v>
      </c>
      <c r="B61" s="16" t="s">
        <v>161</v>
      </c>
      <c r="C61" s="18">
        <v>-131.4836</v>
      </c>
      <c r="D61" s="18">
        <v>-4161.9897000000001</v>
      </c>
      <c r="E61" s="18">
        <v>-37374.975599999998</v>
      </c>
      <c r="F61" s="18">
        <v>-30066.578600000001</v>
      </c>
      <c r="G61" s="18">
        <v>-11873.4329</v>
      </c>
      <c r="H61" s="18">
        <v>-19220.702099999999</v>
      </c>
      <c r="I61" s="18">
        <v>-29675.325000000001</v>
      </c>
      <c r="J61" s="18">
        <v>-22022.664499999999</v>
      </c>
      <c r="K61" s="18">
        <v>-29658.625</v>
      </c>
      <c r="L61" s="18">
        <v>-27008.423999999999</v>
      </c>
      <c r="M61" s="18">
        <v>-6239.3036000000002</v>
      </c>
      <c r="N61" s="18">
        <v>6069.2902999999997</v>
      </c>
      <c r="O61" s="18">
        <v>14939.240400000001</v>
      </c>
      <c r="P61" s="18">
        <v>23667.995999999999</v>
      </c>
      <c r="Q61" s="18">
        <v>-9653.1041999999998</v>
      </c>
      <c r="R61" s="18">
        <v>-8058.348</v>
      </c>
      <c r="S61" s="18">
        <v>35077.188499999997</v>
      </c>
      <c r="T61" s="18">
        <v>23520.881700000002</v>
      </c>
      <c r="U61" s="18">
        <v>-17559.098900000001</v>
      </c>
      <c r="V61" s="18">
        <v>-11710.0749</v>
      </c>
      <c r="W61" s="18">
        <v>17219.528999999999</v>
      </c>
      <c r="X61" s="18">
        <v>-13671.4578</v>
      </c>
      <c r="Y61" s="18">
        <v>-27069.4591</v>
      </c>
      <c r="Z61" s="18">
        <v>9955.7456999999995</v>
      </c>
      <c r="AA61" s="18">
        <v>15715.063</v>
      </c>
      <c r="AB61" s="18">
        <v>60857.704100000003</v>
      </c>
      <c r="AC61" s="18">
        <v>64622.716200000003</v>
      </c>
      <c r="AD61" s="18">
        <v>125889.29489999999</v>
      </c>
      <c r="AE61" s="18">
        <v>38862.576999999997</v>
      </c>
      <c r="AF61" s="18">
        <v>46991.032200000001</v>
      </c>
      <c r="AG61" s="18">
        <v>92898.768100000001</v>
      </c>
      <c r="AH61" s="18"/>
      <c r="AI61" s="16" t="s">
        <v>160</v>
      </c>
      <c r="AJ61" s="19" t="s">
        <v>162</v>
      </c>
    </row>
    <row r="62" spans="1:36" s="10" customFormat="1" ht="12.95" customHeight="1">
      <c r="A62" s="16" t="s">
        <v>163</v>
      </c>
      <c r="B62" s="16" t="s">
        <v>164</v>
      </c>
      <c r="C62" s="18">
        <v>131.4836</v>
      </c>
      <c r="D62" s="18">
        <v>4161.9897000000001</v>
      </c>
      <c r="E62" s="18">
        <v>37374.975599999998</v>
      </c>
      <c r="F62" s="18">
        <v>30066.578600000001</v>
      </c>
      <c r="G62" s="18">
        <v>11873.4329</v>
      </c>
      <c r="H62" s="18">
        <v>19220.702099999999</v>
      </c>
      <c r="I62" s="18">
        <v>29675.325000000001</v>
      </c>
      <c r="J62" s="18">
        <v>22022.664499999999</v>
      </c>
      <c r="K62" s="18">
        <v>29658.625</v>
      </c>
      <c r="L62" s="18">
        <v>27008.423999999999</v>
      </c>
      <c r="M62" s="18">
        <v>6239.3036000000002</v>
      </c>
      <c r="N62" s="18">
        <v>-6069.2921999999999</v>
      </c>
      <c r="O62" s="18">
        <v>-14939.2361</v>
      </c>
      <c r="P62" s="18">
        <v>-23667.995999999999</v>
      </c>
      <c r="Q62" s="18">
        <v>9653.1041999999998</v>
      </c>
      <c r="R62" s="18">
        <v>8058.348</v>
      </c>
      <c r="S62" s="18">
        <v>-35077.188499999997</v>
      </c>
      <c r="T62" s="18">
        <v>-23624.736099999998</v>
      </c>
      <c r="U62" s="18">
        <v>17559.098900000001</v>
      </c>
      <c r="V62" s="18">
        <v>11710.0749</v>
      </c>
      <c r="W62" s="18">
        <v>-17219.640299999999</v>
      </c>
      <c r="X62" s="18">
        <v>13671.4108</v>
      </c>
      <c r="Y62" s="18">
        <v>27068.852599999998</v>
      </c>
      <c r="Z62" s="18">
        <v>-9955.6933000000008</v>
      </c>
      <c r="AA62" s="18">
        <v>-15715.010399999999</v>
      </c>
      <c r="AB62" s="18">
        <v>-60857.481899999999</v>
      </c>
      <c r="AC62" s="18">
        <v>-64622.498899999999</v>
      </c>
      <c r="AD62" s="18">
        <v>-125889.0659</v>
      </c>
      <c r="AE62" s="18">
        <v>-38862.9179</v>
      </c>
      <c r="AF62" s="18">
        <v>-46991.138299999999</v>
      </c>
      <c r="AG62" s="18">
        <v>-92898.634099999996</v>
      </c>
      <c r="AH62" s="18"/>
      <c r="AI62" s="16" t="s">
        <v>163</v>
      </c>
      <c r="AJ62" s="19" t="s">
        <v>165</v>
      </c>
    </row>
    <row r="63" spans="1:36" ht="12.95" customHeight="1">
      <c r="A63" s="20" t="s">
        <v>85</v>
      </c>
      <c r="B63" s="20" t="s">
        <v>166</v>
      </c>
      <c r="C63" s="17">
        <v>-1787.3063999999999</v>
      </c>
      <c r="D63" s="17">
        <v>1944.72</v>
      </c>
      <c r="E63" s="17">
        <v>19766.752</v>
      </c>
      <c r="F63" s="17">
        <v>-659.95360000000005</v>
      </c>
      <c r="G63" s="17">
        <v>-12158.2382</v>
      </c>
      <c r="H63" s="17">
        <v>-1327.9405999999999</v>
      </c>
      <c r="I63" s="17">
        <v>7736.9152000000004</v>
      </c>
      <c r="J63" s="17">
        <v>-3325.3580999999999</v>
      </c>
      <c r="K63" s="17">
        <v>6804.5925999999999</v>
      </c>
      <c r="L63" s="17">
        <v>-2462.2642999999998</v>
      </c>
      <c r="M63" s="17">
        <v>-15370.124299999999</v>
      </c>
      <c r="N63" s="17">
        <v>-17874.751499999998</v>
      </c>
      <c r="O63" s="17">
        <v>-22634.071100000001</v>
      </c>
      <c r="P63" s="17">
        <v>-21522.1191</v>
      </c>
      <c r="Q63" s="17">
        <v>4015.3786</v>
      </c>
      <c r="R63" s="17">
        <v>-23410.595700000002</v>
      </c>
      <c r="S63" s="17">
        <v>-26803.6754</v>
      </c>
      <c r="T63" s="17">
        <v>-15837.279399999999</v>
      </c>
      <c r="U63" s="17">
        <v>8836.5957999999991</v>
      </c>
      <c r="V63" s="17">
        <v>6100.9862999999996</v>
      </c>
      <c r="W63" s="17">
        <v>-9153.3507000000009</v>
      </c>
      <c r="X63" s="17">
        <v>-2505.2818000000002</v>
      </c>
      <c r="Y63" s="17">
        <v>4708.1311999999998</v>
      </c>
      <c r="Z63" s="17">
        <v>-28535.067999999999</v>
      </c>
      <c r="AA63" s="17">
        <v>-24530.351200000001</v>
      </c>
      <c r="AB63" s="17">
        <v>-39446.903100000003</v>
      </c>
      <c r="AC63" s="17">
        <v>-51917.252699999997</v>
      </c>
      <c r="AD63" s="17">
        <v>-127833.82460000001</v>
      </c>
      <c r="AE63" s="17">
        <v>-42490.327499999999</v>
      </c>
      <c r="AF63" s="17">
        <v>-51434.893799999998</v>
      </c>
      <c r="AG63" s="17">
        <v>-86783.318599999999</v>
      </c>
      <c r="AH63" s="17"/>
      <c r="AI63" s="20" t="s">
        <v>85</v>
      </c>
      <c r="AJ63" s="21" t="s">
        <v>167</v>
      </c>
    </row>
    <row r="64" spans="1:36" ht="12.95" customHeight="1">
      <c r="A64" s="20" t="s">
        <v>85</v>
      </c>
      <c r="B64" s="20" t="s">
        <v>168</v>
      </c>
      <c r="C64" s="17">
        <v>-129.78970000000001</v>
      </c>
      <c r="D64" s="17">
        <v>377.56799999999998</v>
      </c>
      <c r="E64" s="17">
        <v>1482.3968</v>
      </c>
      <c r="F64" s="17">
        <v>6154.6142</v>
      </c>
      <c r="G64" s="17">
        <v>3441.0520999999999</v>
      </c>
      <c r="H64" s="17">
        <v>1478.6760999999999</v>
      </c>
      <c r="I64" s="17">
        <v>135.35659999999999</v>
      </c>
      <c r="J64" s="17">
        <v>-800.50720000000001</v>
      </c>
      <c r="K64" s="17">
        <v>-885.6866</v>
      </c>
      <c r="L64" s="17">
        <v>-275.05369999999999</v>
      </c>
      <c r="M64" s="17">
        <v>1208.5578</v>
      </c>
      <c r="N64" s="17">
        <v>-1030.9550999999999</v>
      </c>
      <c r="O64" s="17">
        <v>-1668.4812999999999</v>
      </c>
      <c r="P64" s="17">
        <v>-909.53200000000004</v>
      </c>
      <c r="Q64" s="17">
        <v>-1257.2705000000001</v>
      </c>
      <c r="R64" s="17">
        <v>12743.291800000001</v>
      </c>
      <c r="S64" s="17">
        <v>-1937.0046</v>
      </c>
      <c r="T64" s="17">
        <v>-3966.5414999999998</v>
      </c>
      <c r="U64" s="17">
        <v>2592.4484000000002</v>
      </c>
      <c r="V64" s="17">
        <v>-1060.8179</v>
      </c>
      <c r="W64" s="17">
        <v>-10889.1356</v>
      </c>
      <c r="X64" s="17">
        <v>15718.295899999999</v>
      </c>
      <c r="Y64" s="17">
        <v>12056.333199999999</v>
      </c>
      <c r="Z64" s="17">
        <v>5058.6503000000002</v>
      </c>
      <c r="AA64" s="17">
        <v>-6207.7159000000001</v>
      </c>
      <c r="AB64" s="17">
        <v>-26922.119299999998</v>
      </c>
      <c r="AC64" s="17">
        <v>-12028.603499999999</v>
      </c>
      <c r="AD64" s="17">
        <v>89.75</v>
      </c>
      <c r="AE64" s="17">
        <v>30.683499999999999</v>
      </c>
      <c r="AF64" s="17">
        <v>311.39299999999997</v>
      </c>
      <c r="AG64" s="17">
        <v>534.21</v>
      </c>
      <c r="AH64" s="17"/>
      <c r="AI64" s="20" t="s">
        <v>85</v>
      </c>
      <c r="AJ64" s="21" t="s">
        <v>169</v>
      </c>
    </row>
    <row r="65" spans="1:36" ht="12.95" customHeight="1">
      <c r="A65" s="20" t="s">
        <v>85</v>
      </c>
      <c r="B65" s="20" t="s">
        <v>170</v>
      </c>
      <c r="C65" s="17">
        <v>2046.2154</v>
      </c>
      <c r="D65" s="17">
        <v>1839.7027</v>
      </c>
      <c r="E65" s="17">
        <v>16125.8328</v>
      </c>
      <c r="F65" s="17">
        <v>24571.918099999999</v>
      </c>
      <c r="G65" s="17">
        <v>20590.613700000002</v>
      </c>
      <c r="H65" s="17">
        <v>19069.9663</v>
      </c>
      <c r="I65" s="17">
        <v>21803.051800000001</v>
      </c>
      <c r="J65" s="17">
        <v>26148.531999999999</v>
      </c>
      <c r="K65" s="17">
        <v>23739.754099999998</v>
      </c>
      <c r="L65" s="17">
        <v>29745.748</v>
      </c>
      <c r="M65" s="17">
        <v>20400.869299999998</v>
      </c>
      <c r="N65" s="17">
        <v>12836.4108</v>
      </c>
      <c r="O65" s="17">
        <v>9363.3078000000005</v>
      </c>
      <c r="P65" s="17">
        <v>-1236.3620000000001</v>
      </c>
      <c r="Q65" s="17">
        <v>6895.07</v>
      </c>
      <c r="R65" s="17">
        <v>18725.705000000002</v>
      </c>
      <c r="S65" s="17">
        <v>-6336.4960000000001</v>
      </c>
      <c r="T65" s="17">
        <v>-3820.92</v>
      </c>
      <c r="U65" s="17">
        <v>6130.05</v>
      </c>
      <c r="V65" s="17">
        <v>6669.9195</v>
      </c>
      <c r="W65" s="17">
        <v>2822.846</v>
      </c>
      <c r="X65" s="17">
        <v>459.35300000000001</v>
      </c>
      <c r="Y65" s="17">
        <v>10304.2876</v>
      </c>
      <c r="Z65" s="17">
        <v>13524.7327</v>
      </c>
      <c r="AA65" s="17">
        <v>15023.018899999999</v>
      </c>
      <c r="AB65" s="17">
        <v>5511.5482000000002</v>
      </c>
      <c r="AC65" s="17">
        <v>-676.64080000000001</v>
      </c>
      <c r="AD65" s="17">
        <v>1855.0117</v>
      </c>
      <c r="AE65" s="17">
        <v>3597.5259999999998</v>
      </c>
      <c r="AF65" s="17">
        <v>4131.6824999999999</v>
      </c>
      <c r="AG65" s="17">
        <v>-6649.5056000000004</v>
      </c>
      <c r="AH65" s="17"/>
      <c r="AI65" s="20" t="s">
        <v>85</v>
      </c>
      <c r="AJ65" s="21" t="s">
        <v>171</v>
      </c>
    </row>
    <row r="66" spans="1:36" ht="12.9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</row>
    <row r="67" spans="1:36" ht="12.95" customHeight="1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</row>
    <row r="68" spans="1:36" ht="12.95" customHeight="1">
      <c r="A68" s="29" t="s">
        <v>172</v>
      </c>
    </row>
    <row r="69" spans="1:36" ht="12.95" customHeight="1">
      <c r="A69" s="29"/>
    </row>
    <row r="70" spans="1:36" ht="12.95" customHeight="1">
      <c r="A70" s="30" t="s">
        <v>173</v>
      </c>
    </row>
    <row r="71" spans="1:36" ht="12.95" customHeight="1"/>
    <row r="72" spans="1:36">
      <c r="C72" s="8">
        <v>1980</v>
      </c>
      <c r="D72" s="8">
        <v>1981</v>
      </c>
      <c r="E72" s="8">
        <v>1982</v>
      </c>
      <c r="F72" s="8">
        <v>1983</v>
      </c>
      <c r="G72" s="8">
        <v>1984</v>
      </c>
      <c r="H72" s="8">
        <v>1985</v>
      </c>
      <c r="I72" s="8">
        <v>1986</v>
      </c>
      <c r="J72" s="8">
        <v>1987</v>
      </c>
      <c r="K72" s="8">
        <v>1988</v>
      </c>
      <c r="L72" s="8">
        <v>1989</v>
      </c>
      <c r="M72" s="8">
        <v>1990</v>
      </c>
      <c r="N72" s="8">
        <v>1991</v>
      </c>
      <c r="O72" s="8">
        <v>1992</v>
      </c>
      <c r="P72" s="8">
        <v>1993</v>
      </c>
      <c r="Q72" s="8">
        <v>1994</v>
      </c>
      <c r="R72" s="8">
        <v>1995</v>
      </c>
      <c r="S72" s="8">
        <v>1996</v>
      </c>
      <c r="T72" s="8">
        <v>1997</v>
      </c>
      <c r="U72" s="8">
        <v>1998</v>
      </c>
      <c r="V72" s="8">
        <v>1999</v>
      </c>
      <c r="W72" s="8">
        <v>2000</v>
      </c>
      <c r="X72" s="8">
        <v>2001</v>
      </c>
      <c r="Y72" s="8">
        <v>2002</v>
      </c>
      <c r="Z72" s="8">
        <v>2003</v>
      </c>
      <c r="AA72" s="8">
        <v>2004</v>
      </c>
      <c r="AB72" s="8">
        <v>2005</v>
      </c>
      <c r="AC72" s="8">
        <v>2006</v>
      </c>
      <c r="AD72" s="8">
        <v>2007</v>
      </c>
      <c r="AE72" s="8">
        <v>2008</v>
      </c>
      <c r="AF72" s="8">
        <v>2009</v>
      </c>
      <c r="AG72" s="8">
        <v>2010</v>
      </c>
    </row>
    <row r="73" spans="1:36">
      <c r="B73" s="8" t="s">
        <v>174</v>
      </c>
      <c r="C73" s="23">
        <f>C36</f>
        <v>-19632.173599999998</v>
      </c>
      <c r="D73" s="23">
        <f t="shared" ref="D73:AG73" si="0">D36</f>
        <v>-29635.298599999998</v>
      </c>
      <c r="E73" s="23">
        <f t="shared" si="0"/>
        <v>-39223.889000000003</v>
      </c>
      <c r="F73" s="23">
        <f t="shared" si="0"/>
        <v>-35091.763099999996</v>
      </c>
      <c r="G73" s="23">
        <f t="shared" si="0"/>
        <v>-38387.857100000001</v>
      </c>
      <c r="H73" s="23">
        <f t="shared" si="0"/>
        <v>-36493.806499999999</v>
      </c>
      <c r="I73" s="23">
        <f t="shared" si="0"/>
        <v>-33464.021099999998</v>
      </c>
      <c r="J73" s="23">
        <f t="shared" si="0"/>
        <v>-31973.404699999999</v>
      </c>
      <c r="K73" s="23">
        <f t="shared" si="0"/>
        <v>-35667.333100000003</v>
      </c>
      <c r="L73" s="23">
        <f t="shared" si="0"/>
        <v>-40101.822200000002</v>
      </c>
      <c r="M73" s="23">
        <f t="shared" si="0"/>
        <v>-35999.124000000003</v>
      </c>
      <c r="N73" s="23">
        <f t="shared" si="0"/>
        <v>-33097.243499999997</v>
      </c>
      <c r="O73" s="23">
        <f t="shared" si="0"/>
        <v>-31488.177899999999</v>
      </c>
      <c r="P73" s="23">
        <f t="shared" si="0"/>
        <v>-35741.565300000002</v>
      </c>
      <c r="Q73" s="23">
        <f t="shared" si="0"/>
        <v>-37470.035499999998</v>
      </c>
      <c r="R73" s="23">
        <f t="shared" si="0"/>
        <v>-42438.014900000002</v>
      </c>
      <c r="S73" s="23">
        <f t="shared" si="0"/>
        <v>-43857.225599999998</v>
      </c>
      <c r="T73" s="23">
        <f t="shared" si="0"/>
        <v>-47708.258600000001</v>
      </c>
      <c r="U73" s="23">
        <f t="shared" si="0"/>
        <v>-51463.0308</v>
      </c>
      <c r="V73" s="23">
        <f t="shared" si="0"/>
        <v>-52118.5988</v>
      </c>
      <c r="W73" s="23">
        <f t="shared" si="0"/>
        <v>-54666.901700000002</v>
      </c>
      <c r="X73" s="23">
        <f t="shared" si="0"/>
        <v>-55663.2016</v>
      </c>
      <c r="Y73" s="23">
        <f t="shared" si="0"/>
        <v>-54072.372799999997</v>
      </c>
      <c r="Z73" s="23">
        <f t="shared" si="0"/>
        <v>-59437.479399999997</v>
      </c>
      <c r="AA73" s="23">
        <f t="shared" si="0"/>
        <v>-68807.531600000002</v>
      </c>
      <c r="AB73" s="23">
        <f t="shared" si="0"/>
        <v>-81185.149999999994</v>
      </c>
      <c r="AC73" s="23">
        <f t="shared" si="0"/>
        <v>-94872.907399999996</v>
      </c>
      <c r="AD73" s="23">
        <f t="shared" si="0"/>
        <v>-98874.424899999998</v>
      </c>
      <c r="AE73" s="23">
        <f t="shared" si="0"/>
        <v>-108675.92080000001</v>
      </c>
      <c r="AF73" s="23">
        <f t="shared" si="0"/>
        <v>-100671.1516</v>
      </c>
      <c r="AG73" s="23">
        <f t="shared" si="0"/>
        <v>-117359.2706</v>
      </c>
    </row>
    <row r="74" spans="1:36">
      <c r="B74" s="8" t="s">
        <v>175</v>
      </c>
      <c r="C74" s="31">
        <f>C15+C12</f>
        <v>119440.80189999999</v>
      </c>
      <c r="D74" s="31">
        <f t="shared" ref="D74:AG74" si="1">D15+D12</f>
        <v>126761.3069</v>
      </c>
      <c r="E74" s="31">
        <f t="shared" si="1"/>
        <v>114638.7334</v>
      </c>
      <c r="F74" s="31">
        <f t="shared" si="1"/>
        <v>114465.8452</v>
      </c>
      <c r="G74" s="31">
        <f t="shared" si="1"/>
        <v>126939.23939999999</v>
      </c>
      <c r="H74" s="31">
        <f t="shared" si="1"/>
        <v>120657.8303</v>
      </c>
      <c r="I74" s="31">
        <f t="shared" si="1"/>
        <v>105966.91469999999</v>
      </c>
      <c r="J74" s="31">
        <f t="shared" si="1"/>
        <v>120453.28210000001</v>
      </c>
      <c r="K74" s="31">
        <f t="shared" si="1"/>
        <v>138110.26569999999</v>
      </c>
      <c r="L74" s="31">
        <f t="shared" si="1"/>
        <v>154225.90769999998</v>
      </c>
      <c r="M74" s="31">
        <f t="shared" si="1"/>
        <v>177306.11370000002</v>
      </c>
      <c r="N74" s="31">
        <f t="shared" si="1"/>
        <v>176631.64259999999</v>
      </c>
      <c r="O74" s="31">
        <f t="shared" si="1"/>
        <v>189560.44560000001</v>
      </c>
      <c r="P74" s="31">
        <f t="shared" si="1"/>
        <v>204264.26440000001</v>
      </c>
      <c r="Q74" s="31">
        <f t="shared" si="1"/>
        <v>234988.8474</v>
      </c>
      <c r="R74" s="31">
        <f t="shared" si="1"/>
        <v>279832.91740000003</v>
      </c>
      <c r="S74" s="31">
        <f t="shared" si="1"/>
        <v>311477.17550000001</v>
      </c>
      <c r="T74" s="31">
        <f t="shared" si="1"/>
        <v>345054.14540000004</v>
      </c>
      <c r="U74" s="31">
        <f t="shared" si="1"/>
        <v>344907.32620000001</v>
      </c>
      <c r="V74" s="31">
        <f t="shared" si="1"/>
        <v>361931.98540000001</v>
      </c>
      <c r="W74" s="31">
        <f t="shared" si="1"/>
        <v>430525.17930000002</v>
      </c>
      <c r="X74" s="31">
        <f t="shared" si="1"/>
        <v>413269.65950000001</v>
      </c>
      <c r="Y74" s="31">
        <f t="shared" si="1"/>
        <v>415415.41729999997</v>
      </c>
      <c r="Z74" s="31">
        <f t="shared" si="1"/>
        <v>453299.11560000002</v>
      </c>
      <c r="AA74" s="31">
        <f t="shared" si="1"/>
        <v>553478.35160000005</v>
      </c>
      <c r="AB74" s="31">
        <f t="shared" si="1"/>
        <v>667438.94570000004</v>
      </c>
      <c r="AC74" s="31">
        <f t="shared" si="1"/>
        <v>791802.2537</v>
      </c>
      <c r="AD74" s="31">
        <f t="shared" si="1"/>
        <v>893110.63170000003</v>
      </c>
      <c r="AE74" s="31">
        <f t="shared" si="1"/>
        <v>1022200.8546000001</v>
      </c>
      <c r="AF74" s="31">
        <f t="shared" si="1"/>
        <v>806851.05539999995</v>
      </c>
      <c r="AG74" s="31">
        <f t="shared" si="1"/>
        <v>1006403.6468</v>
      </c>
    </row>
    <row r="75" spans="1:36">
      <c r="B75" s="8" t="s">
        <v>323</v>
      </c>
      <c r="C75" s="31">
        <f>'2.2.2.67'!C55</f>
        <v>99852.510388400013</v>
      </c>
      <c r="D75" s="31">
        <f>'2.2.2.67'!D55</f>
        <v>105718.9299546</v>
      </c>
      <c r="E75" s="31">
        <f>'2.2.2.67'!E55</f>
        <v>96869.729722999997</v>
      </c>
      <c r="F75" s="31">
        <f>'2.2.2.67'!F55</f>
        <v>100958.8754664</v>
      </c>
      <c r="G75" s="31">
        <f>'2.2.2.67'!G55</f>
        <v>111960.4091508</v>
      </c>
      <c r="H75" s="31">
        <f>'2.2.2.67'!H55</f>
        <v>107264.81113670001</v>
      </c>
      <c r="I75" s="31">
        <f>'2.2.2.67'!I55</f>
        <v>92191.215788999994</v>
      </c>
      <c r="J75" s="31">
        <f>'2.2.2.67'!J55</f>
        <v>104312.54229859999</v>
      </c>
      <c r="K75" s="31">
        <f>'2.2.2.67'!K55</f>
        <v>120432.15169039999</v>
      </c>
      <c r="L75" s="31">
        <f>'2.2.2.67'!L55</f>
        <v>133096.95834510002</v>
      </c>
      <c r="M75" s="31">
        <f>'2.2.2.67'!M55</f>
        <v>154079.01280529998</v>
      </c>
      <c r="N75" s="31">
        <f>'2.2.2.67'!N55</f>
        <v>148370.579784</v>
      </c>
      <c r="O75" s="31">
        <f>'2.2.2.67'!O55</f>
        <v>157695.33469464001</v>
      </c>
      <c r="P75" s="31">
        <f>'2.2.2.67'!P55</f>
        <v>165862.58269279997</v>
      </c>
      <c r="Q75" s="31">
        <f>'2.2.2.67'!Q55</f>
        <v>189635.99985180001</v>
      </c>
      <c r="R75" s="31">
        <f>'2.2.2.67'!R55</f>
        <v>225265.49850699998</v>
      </c>
      <c r="S75" s="31">
        <f>'2.2.2.67'!S55</f>
        <v>253853.8980325</v>
      </c>
      <c r="T75" s="31">
        <f>'2.2.2.67'!T55</f>
        <v>277768.58704699995</v>
      </c>
      <c r="U75" s="31">
        <f>'2.2.2.67'!U55</f>
        <v>276270.76828620001</v>
      </c>
      <c r="V75" s="31">
        <f>'2.2.2.67'!V55</f>
        <v>305108.66369219997</v>
      </c>
      <c r="W75" s="31">
        <f>'2.2.2.67'!W55</f>
        <v>361073.29661079409</v>
      </c>
      <c r="X75" s="31">
        <f>'2.2.2.67'!X55</f>
        <v>344666.89602300001</v>
      </c>
      <c r="Y75" s="31">
        <f>'2.2.2.67'!Y55</f>
        <v>355138.83729520685</v>
      </c>
      <c r="Z75" s="31">
        <f>'2.2.2.67'!Z55</f>
        <v>386588.67806281196</v>
      </c>
      <c r="AA75" s="31">
        <f>'2.2.2.67'!AA55</f>
        <v>462706.688202227</v>
      </c>
      <c r="AB75" s="31">
        <f>'2.2.2.67'!AB55</f>
        <v>552287.40344291052</v>
      </c>
      <c r="AC75" s="31">
        <f>'2.2.2.67'!AC55</f>
        <v>654519.48980833613</v>
      </c>
      <c r="AD75" s="31">
        <f>'2.2.2.67'!AD55</f>
        <v>724068.29746433417</v>
      </c>
      <c r="AE75" s="31">
        <f>'2.2.2.67'!AE55</f>
        <v>813475.79833367793</v>
      </c>
      <c r="AF75" s="31">
        <f>'2.2.2.67'!AF55</f>
        <v>650496.72139095515</v>
      </c>
      <c r="AG75" s="31">
        <f>'2.2.2.67'!AG55</f>
        <v>813424.68239962368</v>
      </c>
    </row>
    <row r="76" spans="1:36">
      <c r="B76" s="8" t="s">
        <v>199</v>
      </c>
      <c r="C76" s="24">
        <f>-C73/C74</f>
        <v>0.16436739613014939</v>
      </c>
      <c r="D76" s="24">
        <f t="shared" ref="D76:AG76" si="2">-D73/D74</f>
        <v>0.23378820654932833</v>
      </c>
      <c r="E76" s="24">
        <f t="shared" si="2"/>
        <v>0.34215214907459895</v>
      </c>
      <c r="F76" s="24">
        <f t="shared" si="2"/>
        <v>0.30656972862678866</v>
      </c>
      <c r="G76" s="24">
        <f t="shared" si="2"/>
        <v>0.30241127394056216</v>
      </c>
      <c r="H76" s="24">
        <f t="shared" si="2"/>
        <v>0.30245700929034525</v>
      </c>
      <c r="I76" s="24">
        <f t="shared" si="2"/>
        <v>0.31579688051444232</v>
      </c>
      <c r="J76" s="24">
        <f t="shared" si="2"/>
        <v>0.26544237020835809</v>
      </c>
      <c r="K76" s="24">
        <f t="shared" si="2"/>
        <v>0.2582525847678534</v>
      </c>
      <c r="L76" s="24">
        <f t="shared" si="2"/>
        <v>0.26002001089211296</v>
      </c>
      <c r="M76" s="24">
        <f t="shared" si="2"/>
        <v>0.20303374344389569</v>
      </c>
      <c r="N76" s="24">
        <f t="shared" si="2"/>
        <v>0.18738003572186673</v>
      </c>
      <c r="O76" s="24">
        <f t="shared" si="2"/>
        <v>0.16611154189015051</v>
      </c>
      <c r="P76" s="24">
        <f t="shared" si="2"/>
        <v>0.17497708375464621</v>
      </c>
      <c r="Q76" s="24">
        <f t="shared" si="2"/>
        <v>0.15945452694705203</v>
      </c>
      <c r="R76" s="24">
        <f t="shared" si="2"/>
        <v>0.1516548349433032</v>
      </c>
      <c r="S76" s="24">
        <f t="shared" si="2"/>
        <v>0.1408039787493193</v>
      </c>
      <c r="T76" s="24">
        <f t="shared" si="2"/>
        <v>0.13826310808321041</v>
      </c>
      <c r="U76" s="24">
        <f t="shared" si="2"/>
        <v>0.14920828550379456</v>
      </c>
      <c r="V76" s="24">
        <f t="shared" si="2"/>
        <v>0.14400108556970881</v>
      </c>
      <c r="W76" s="24">
        <f t="shared" si="2"/>
        <v>0.12697724622955636</v>
      </c>
      <c r="X76" s="24">
        <f t="shared" si="2"/>
        <v>0.13468978503610668</v>
      </c>
      <c r="Y76" s="24">
        <f t="shared" si="2"/>
        <v>0.13016457875214252</v>
      </c>
      <c r="Z76" s="24">
        <f t="shared" si="2"/>
        <v>0.13112198403768516</v>
      </c>
      <c r="AA76" s="24">
        <f t="shared" si="2"/>
        <v>0.12431837921228642</v>
      </c>
      <c r="AB76" s="24">
        <f t="shared" si="2"/>
        <v>0.12163681865290947</v>
      </c>
      <c r="AC76" s="24">
        <f t="shared" si="2"/>
        <v>0.11981894084876611</v>
      </c>
      <c r="AD76" s="24">
        <f t="shared" si="2"/>
        <v>0.11070792507731828</v>
      </c>
      <c r="AE76" s="24">
        <f t="shared" si="2"/>
        <v>0.1063156231096346</v>
      </c>
      <c r="AF76" s="24">
        <f t="shared" si="2"/>
        <v>0.12477042810595548</v>
      </c>
      <c r="AG76" s="24">
        <f t="shared" si="2"/>
        <v>0.11661252517631478</v>
      </c>
    </row>
    <row r="77" spans="1:36">
      <c r="B77" s="8" t="s">
        <v>324</v>
      </c>
      <c r="C77" s="24">
        <f>-C73/C75</f>
        <v>0.19661171785903034</v>
      </c>
      <c r="D77" s="24">
        <f t="shared" ref="D77:AG77" si="3">-D73/D75</f>
        <v>0.28032159058672462</v>
      </c>
      <c r="E77" s="24">
        <f t="shared" si="3"/>
        <v>0.40491378588709931</v>
      </c>
      <c r="F77" s="24">
        <f t="shared" si="3"/>
        <v>0.34758472633422749</v>
      </c>
      <c r="G77" s="24">
        <f t="shared" si="3"/>
        <v>0.34286992510267816</v>
      </c>
      <c r="H77" s="24">
        <f t="shared" si="3"/>
        <v>0.34022160775066951</v>
      </c>
      <c r="I77" s="24">
        <f t="shared" si="3"/>
        <v>0.36298492013154288</v>
      </c>
      <c r="J77" s="24">
        <f t="shared" si="3"/>
        <v>0.30651543903967454</v>
      </c>
      <c r="K77" s="24">
        <f t="shared" si="3"/>
        <v>0.29616122106405207</v>
      </c>
      <c r="L77" s="24">
        <f t="shared" si="3"/>
        <v>0.30129781099897207</v>
      </c>
      <c r="M77" s="24">
        <f t="shared" si="3"/>
        <v>0.23364067139688807</v>
      </c>
      <c r="N77" s="24">
        <f t="shared" si="3"/>
        <v>0.22307147109746039</v>
      </c>
      <c r="O77" s="24">
        <f t="shared" si="3"/>
        <v>0.19967729521595204</v>
      </c>
      <c r="P77" s="24">
        <f t="shared" si="3"/>
        <v>0.21548901940227372</v>
      </c>
      <c r="Q77" s="24">
        <f t="shared" si="3"/>
        <v>0.19758925272249322</v>
      </c>
      <c r="R77" s="24">
        <f t="shared" si="3"/>
        <v>0.18839109930845122</v>
      </c>
      <c r="S77" s="24">
        <f t="shared" si="3"/>
        <v>0.1727656180973243</v>
      </c>
      <c r="T77" s="24">
        <f t="shared" si="3"/>
        <v>0.17175541376796327</v>
      </c>
      <c r="U77" s="24">
        <f t="shared" si="3"/>
        <v>0.18627750999225287</v>
      </c>
      <c r="V77" s="24">
        <f t="shared" si="3"/>
        <v>0.1708197930838776</v>
      </c>
      <c r="W77" s="24">
        <f t="shared" si="3"/>
        <v>0.15140112052907145</v>
      </c>
      <c r="X77" s="24">
        <f t="shared" si="3"/>
        <v>0.161498543208761</v>
      </c>
      <c r="Y77" s="24">
        <f t="shared" si="3"/>
        <v>0.15225699676167123</v>
      </c>
      <c r="Z77" s="24">
        <f t="shared" si="3"/>
        <v>0.15374862941625711</v>
      </c>
      <c r="AA77" s="24">
        <f t="shared" si="3"/>
        <v>0.14870658530426842</v>
      </c>
      <c r="AB77" s="24">
        <f t="shared" si="3"/>
        <v>0.14699801135042914</v>
      </c>
      <c r="AC77" s="24">
        <f t="shared" si="3"/>
        <v>0.14495046958461355</v>
      </c>
      <c r="AD77" s="24">
        <f t="shared" si="3"/>
        <v>0.13655400360194656</v>
      </c>
      <c r="AE77" s="24">
        <f t="shared" si="3"/>
        <v>0.13359453473921601</v>
      </c>
      <c r="AF77" s="24">
        <f t="shared" si="3"/>
        <v>0.15476042889921901</v>
      </c>
      <c r="AG77" s="24">
        <f t="shared" si="3"/>
        <v>0.14427798066538519</v>
      </c>
    </row>
    <row r="78" spans="1:36" ht="15">
      <c r="B78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</row>
    <row r="79" spans="1:36"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</row>
    <row r="80" spans="1:36">
      <c r="B80" s="8" t="s">
        <v>326</v>
      </c>
      <c r="C80" s="24">
        <f>(C12+C13)/C12</f>
        <v>-8.3461985187190148E-3</v>
      </c>
      <c r="D80" s="24">
        <f t="shared" ref="D80:AF80" si="4">(D12+D13)/D12</f>
        <v>-1.4008343583742913E-2</v>
      </c>
      <c r="E80" s="24">
        <f t="shared" si="4"/>
        <v>8.4498790319941022E-2</v>
      </c>
      <c r="F80" s="24">
        <f t="shared" si="4"/>
        <v>0.31224412014673808</v>
      </c>
      <c r="G80" s="24">
        <f>(G12+G13)/G12</f>
        <v>0.35801464370056346</v>
      </c>
      <c r="H80" s="24">
        <f t="shared" si="4"/>
        <v>0.32744684518107831</v>
      </c>
      <c r="I80" s="24">
        <f>(I12+I13)/I12</f>
        <v>0.20119726348345893</v>
      </c>
      <c r="J80" s="24">
        <f t="shared" si="4"/>
        <v>0.21244937688912233</v>
      </c>
      <c r="K80" s="24">
        <f t="shared" si="4"/>
        <v>0.21307590749728875</v>
      </c>
      <c r="L80" s="24">
        <f t="shared" si="4"/>
        <v>0.22600318098865782</v>
      </c>
      <c r="M80" s="24">
        <f>(M12+M13)/M12</f>
        <v>0.19412348629830375</v>
      </c>
      <c r="N80" s="24">
        <f t="shared" si="4"/>
        <v>7.5875274550983487E-2</v>
      </c>
      <c r="O80" s="24">
        <f t="shared" si="4"/>
        <v>-3.6659111114789894E-2</v>
      </c>
      <c r="P80" s="24">
        <f t="shared" si="4"/>
        <v>-6.7364153594466056E-2</v>
      </c>
      <c r="Q80" s="24">
        <f>(Q12+Q13)/Q12</f>
        <v>-8.124732881612072E-2</v>
      </c>
      <c r="R80" s="24">
        <f t="shared" si="4"/>
        <v>-3.5171090204957436E-3</v>
      </c>
      <c r="S80" s="24">
        <f t="shared" si="4"/>
        <v>1.7617853116908707E-3</v>
      </c>
      <c r="T80" s="24">
        <f t="shared" si="4"/>
        <v>-6.6887670313314232E-2</v>
      </c>
      <c r="U80" s="24">
        <f>(U12+U13)/U12</f>
        <v>-0.14634976293293847</v>
      </c>
      <c r="V80" s="24">
        <f t="shared" si="4"/>
        <v>-4.4794221062544146E-2</v>
      </c>
      <c r="W80" s="24">
        <f>(W12+W13)/W12</f>
        <v>-9.868117506311674E-3</v>
      </c>
      <c r="X80" s="24">
        <f t="shared" si="4"/>
        <v>-2.8799387661188326E-2</v>
      </c>
      <c r="Y80" s="24">
        <f t="shared" si="4"/>
        <v>4.916068074485503E-2</v>
      </c>
      <c r="Z80" s="24">
        <f t="shared" si="4"/>
        <v>9.8892820387164473E-2</v>
      </c>
      <c r="AA80" s="24">
        <f>(AA12+AA13)/AA12</f>
        <v>0.11141571719238656</v>
      </c>
      <c r="AB80" s="24">
        <f t="shared" si="4"/>
        <v>0.1261610444287084</v>
      </c>
      <c r="AC80" s="24">
        <f t="shared" si="4"/>
        <v>0.12981130742990216</v>
      </c>
      <c r="AD80" s="24">
        <f t="shared" si="4"/>
        <v>7.8735289769113717E-2</v>
      </c>
      <c r="AE80" s="24">
        <f>(AE12+AE13)/AE12</f>
        <v>4.641838763019087E-2</v>
      </c>
      <c r="AF80" s="24">
        <f t="shared" si="4"/>
        <v>7.3542833897281168E-2</v>
      </c>
      <c r="AG80" s="24">
        <f>(AG12+AG13)/AG12</f>
        <v>5.1506225612061585E-2</v>
      </c>
    </row>
    <row r="81" spans="3:33"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</row>
    <row r="83" spans="3:33"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</row>
    <row r="86" spans="3:33"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</row>
    <row r="87" spans="3:33"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</row>
  </sheetData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51"/>
  <sheetViews>
    <sheetView workbookViewId="0">
      <selection activeCell="D11" sqref="D11"/>
    </sheetView>
  </sheetViews>
  <sheetFormatPr defaultRowHeight="12.75"/>
  <cols>
    <col min="1" max="1" width="17.85546875" style="56" customWidth="1"/>
    <col min="2" max="8" width="36.5703125" style="56" bestFit="1" customWidth="1"/>
    <col min="9" max="9" width="9.7109375" style="60" bestFit="1" customWidth="1"/>
    <col min="10" max="256" width="9.140625" style="56"/>
    <col min="257" max="257" width="17.85546875" style="56" customWidth="1"/>
    <col min="258" max="264" width="36.5703125" style="56" bestFit="1" customWidth="1"/>
    <col min="265" max="265" width="8.140625" style="56" customWidth="1"/>
    <col min="266" max="512" width="9.140625" style="56"/>
    <col min="513" max="513" width="17.85546875" style="56" customWidth="1"/>
    <col min="514" max="520" width="36.5703125" style="56" bestFit="1" customWidth="1"/>
    <col min="521" max="521" width="8.140625" style="56" customWidth="1"/>
    <col min="522" max="768" width="9.140625" style="56"/>
    <col min="769" max="769" width="17.85546875" style="56" customWidth="1"/>
    <col min="770" max="776" width="36.5703125" style="56" bestFit="1" customWidth="1"/>
    <col min="777" max="777" width="8.140625" style="56" customWidth="1"/>
    <col min="778" max="1024" width="9.140625" style="56"/>
    <col min="1025" max="1025" width="17.85546875" style="56" customWidth="1"/>
    <col min="1026" max="1032" width="36.5703125" style="56" bestFit="1" customWidth="1"/>
    <col min="1033" max="1033" width="8.140625" style="56" customWidth="1"/>
    <col min="1034" max="1280" width="9.140625" style="56"/>
    <col min="1281" max="1281" width="17.85546875" style="56" customWidth="1"/>
    <col min="1282" max="1288" width="36.5703125" style="56" bestFit="1" customWidth="1"/>
    <col min="1289" max="1289" width="8.140625" style="56" customWidth="1"/>
    <col min="1290" max="1536" width="9.140625" style="56"/>
    <col min="1537" max="1537" width="17.85546875" style="56" customWidth="1"/>
    <col min="1538" max="1544" width="36.5703125" style="56" bestFit="1" customWidth="1"/>
    <col min="1545" max="1545" width="8.140625" style="56" customWidth="1"/>
    <col min="1546" max="1792" width="9.140625" style="56"/>
    <col min="1793" max="1793" width="17.85546875" style="56" customWidth="1"/>
    <col min="1794" max="1800" width="36.5703125" style="56" bestFit="1" customWidth="1"/>
    <col min="1801" max="1801" width="8.140625" style="56" customWidth="1"/>
    <col min="1802" max="2048" width="9.140625" style="56"/>
    <col min="2049" max="2049" width="17.85546875" style="56" customWidth="1"/>
    <col min="2050" max="2056" width="36.5703125" style="56" bestFit="1" customWidth="1"/>
    <col min="2057" max="2057" width="8.140625" style="56" customWidth="1"/>
    <col min="2058" max="2304" width="9.140625" style="56"/>
    <col min="2305" max="2305" width="17.85546875" style="56" customWidth="1"/>
    <col min="2306" max="2312" width="36.5703125" style="56" bestFit="1" customWidth="1"/>
    <col min="2313" max="2313" width="8.140625" style="56" customWidth="1"/>
    <col min="2314" max="2560" width="9.140625" style="56"/>
    <col min="2561" max="2561" width="17.85546875" style="56" customWidth="1"/>
    <col min="2562" max="2568" width="36.5703125" style="56" bestFit="1" customWidth="1"/>
    <col min="2569" max="2569" width="8.140625" style="56" customWidth="1"/>
    <col min="2570" max="2816" width="9.140625" style="56"/>
    <col min="2817" max="2817" width="17.85546875" style="56" customWidth="1"/>
    <col min="2818" max="2824" width="36.5703125" style="56" bestFit="1" customWidth="1"/>
    <col min="2825" max="2825" width="8.140625" style="56" customWidth="1"/>
    <col min="2826" max="3072" width="9.140625" style="56"/>
    <col min="3073" max="3073" width="17.85546875" style="56" customWidth="1"/>
    <col min="3074" max="3080" width="36.5703125" style="56" bestFit="1" customWidth="1"/>
    <col min="3081" max="3081" width="8.140625" style="56" customWidth="1"/>
    <col min="3082" max="3328" width="9.140625" style="56"/>
    <col min="3329" max="3329" width="17.85546875" style="56" customWidth="1"/>
    <col min="3330" max="3336" width="36.5703125" style="56" bestFit="1" customWidth="1"/>
    <col min="3337" max="3337" width="8.140625" style="56" customWidth="1"/>
    <col min="3338" max="3584" width="9.140625" style="56"/>
    <col min="3585" max="3585" width="17.85546875" style="56" customWidth="1"/>
    <col min="3586" max="3592" width="36.5703125" style="56" bestFit="1" customWidth="1"/>
    <col min="3593" max="3593" width="8.140625" style="56" customWidth="1"/>
    <col min="3594" max="3840" width="9.140625" style="56"/>
    <col min="3841" max="3841" width="17.85546875" style="56" customWidth="1"/>
    <col min="3842" max="3848" width="36.5703125" style="56" bestFit="1" customWidth="1"/>
    <col min="3849" max="3849" width="8.140625" style="56" customWidth="1"/>
    <col min="3850" max="4096" width="9.140625" style="56"/>
    <col min="4097" max="4097" width="17.85546875" style="56" customWidth="1"/>
    <col min="4098" max="4104" width="36.5703125" style="56" bestFit="1" customWidth="1"/>
    <col min="4105" max="4105" width="8.140625" style="56" customWidth="1"/>
    <col min="4106" max="4352" width="9.140625" style="56"/>
    <col min="4353" max="4353" width="17.85546875" style="56" customWidth="1"/>
    <col min="4354" max="4360" width="36.5703125" style="56" bestFit="1" customWidth="1"/>
    <col min="4361" max="4361" width="8.140625" style="56" customWidth="1"/>
    <col min="4362" max="4608" width="9.140625" style="56"/>
    <col min="4609" max="4609" width="17.85546875" style="56" customWidth="1"/>
    <col min="4610" max="4616" width="36.5703125" style="56" bestFit="1" customWidth="1"/>
    <col min="4617" max="4617" width="8.140625" style="56" customWidth="1"/>
    <col min="4618" max="4864" width="9.140625" style="56"/>
    <col min="4865" max="4865" width="17.85546875" style="56" customWidth="1"/>
    <col min="4866" max="4872" width="36.5703125" style="56" bestFit="1" customWidth="1"/>
    <col min="4873" max="4873" width="8.140625" style="56" customWidth="1"/>
    <col min="4874" max="5120" width="9.140625" style="56"/>
    <col min="5121" max="5121" width="17.85546875" style="56" customWidth="1"/>
    <col min="5122" max="5128" width="36.5703125" style="56" bestFit="1" customWidth="1"/>
    <col min="5129" max="5129" width="8.140625" style="56" customWidth="1"/>
    <col min="5130" max="5376" width="9.140625" style="56"/>
    <col min="5377" max="5377" width="17.85546875" style="56" customWidth="1"/>
    <col min="5378" max="5384" width="36.5703125" style="56" bestFit="1" customWidth="1"/>
    <col min="5385" max="5385" width="8.140625" style="56" customWidth="1"/>
    <col min="5386" max="5632" width="9.140625" style="56"/>
    <col min="5633" max="5633" width="17.85546875" style="56" customWidth="1"/>
    <col min="5634" max="5640" width="36.5703125" style="56" bestFit="1" customWidth="1"/>
    <col min="5641" max="5641" width="8.140625" style="56" customWidth="1"/>
    <col min="5642" max="5888" width="9.140625" style="56"/>
    <col min="5889" max="5889" width="17.85546875" style="56" customWidth="1"/>
    <col min="5890" max="5896" width="36.5703125" style="56" bestFit="1" customWidth="1"/>
    <col min="5897" max="5897" width="8.140625" style="56" customWidth="1"/>
    <col min="5898" max="6144" width="9.140625" style="56"/>
    <col min="6145" max="6145" width="17.85546875" style="56" customWidth="1"/>
    <col min="6146" max="6152" width="36.5703125" style="56" bestFit="1" customWidth="1"/>
    <col min="6153" max="6153" width="8.140625" style="56" customWidth="1"/>
    <col min="6154" max="6400" width="9.140625" style="56"/>
    <col min="6401" max="6401" width="17.85546875" style="56" customWidth="1"/>
    <col min="6402" max="6408" width="36.5703125" style="56" bestFit="1" customWidth="1"/>
    <col min="6409" max="6409" width="8.140625" style="56" customWidth="1"/>
    <col min="6410" max="6656" width="9.140625" style="56"/>
    <col min="6657" max="6657" width="17.85546875" style="56" customWidth="1"/>
    <col min="6658" max="6664" width="36.5703125" style="56" bestFit="1" customWidth="1"/>
    <col min="6665" max="6665" width="8.140625" style="56" customWidth="1"/>
    <col min="6666" max="6912" width="9.140625" style="56"/>
    <col min="6913" max="6913" width="17.85546875" style="56" customWidth="1"/>
    <col min="6914" max="6920" width="36.5703125" style="56" bestFit="1" customWidth="1"/>
    <col min="6921" max="6921" width="8.140625" style="56" customWidth="1"/>
    <col min="6922" max="7168" width="9.140625" style="56"/>
    <col min="7169" max="7169" width="17.85546875" style="56" customWidth="1"/>
    <col min="7170" max="7176" width="36.5703125" style="56" bestFit="1" customWidth="1"/>
    <col min="7177" max="7177" width="8.140625" style="56" customWidth="1"/>
    <col min="7178" max="7424" width="9.140625" style="56"/>
    <col min="7425" max="7425" width="17.85546875" style="56" customWidth="1"/>
    <col min="7426" max="7432" width="36.5703125" style="56" bestFit="1" customWidth="1"/>
    <col min="7433" max="7433" width="8.140625" style="56" customWidth="1"/>
    <col min="7434" max="7680" width="9.140625" style="56"/>
    <col min="7681" max="7681" width="17.85546875" style="56" customWidth="1"/>
    <col min="7682" max="7688" width="36.5703125" style="56" bestFit="1" customWidth="1"/>
    <col min="7689" max="7689" width="8.140625" style="56" customWidth="1"/>
    <col min="7690" max="7936" width="9.140625" style="56"/>
    <col min="7937" max="7937" width="17.85546875" style="56" customWidth="1"/>
    <col min="7938" max="7944" width="36.5703125" style="56" bestFit="1" customWidth="1"/>
    <col min="7945" max="7945" width="8.140625" style="56" customWidth="1"/>
    <col min="7946" max="8192" width="9.140625" style="56"/>
    <col min="8193" max="8193" width="17.85546875" style="56" customWidth="1"/>
    <col min="8194" max="8200" width="36.5703125" style="56" bestFit="1" customWidth="1"/>
    <col min="8201" max="8201" width="8.140625" style="56" customWidth="1"/>
    <col min="8202" max="8448" width="9.140625" style="56"/>
    <col min="8449" max="8449" width="17.85546875" style="56" customWidth="1"/>
    <col min="8450" max="8456" width="36.5703125" style="56" bestFit="1" customWidth="1"/>
    <col min="8457" max="8457" width="8.140625" style="56" customWidth="1"/>
    <col min="8458" max="8704" width="9.140625" style="56"/>
    <col min="8705" max="8705" width="17.85546875" style="56" customWidth="1"/>
    <col min="8706" max="8712" width="36.5703125" style="56" bestFit="1" customWidth="1"/>
    <col min="8713" max="8713" width="8.140625" style="56" customWidth="1"/>
    <col min="8714" max="8960" width="9.140625" style="56"/>
    <col min="8961" max="8961" width="17.85546875" style="56" customWidth="1"/>
    <col min="8962" max="8968" width="36.5703125" style="56" bestFit="1" customWidth="1"/>
    <col min="8969" max="8969" width="8.140625" style="56" customWidth="1"/>
    <col min="8970" max="9216" width="9.140625" style="56"/>
    <col min="9217" max="9217" width="17.85546875" style="56" customWidth="1"/>
    <col min="9218" max="9224" width="36.5703125" style="56" bestFit="1" customWidth="1"/>
    <col min="9225" max="9225" width="8.140625" style="56" customWidth="1"/>
    <col min="9226" max="9472" width="9.140625" style="56"/>
    <col min="9473" max="9473" width="17.85546875" style="56" customWidth="1"/>
    <col min="9474" max="9480" width="36.5703125" style="56" bestFit="1" customWidth="1"/>
    <col min="9481" max="9481" width="8.140625" style="56" customWidth="1"/>
    <col min="9482" max="9728" width="9.140625" style="56"/>
    <col min="9729" max="9729" width="17.85546875" style="56" customWidth="1"/>
    <col min="9730" max="9736" width="36.5703125" style="56" bestFit="1" customWidth="1"/>
    <col min="9737" max="9737" width="8.140625" style="56" customWidth="1"/>
    <col min="9738" max="9984" width="9.140625" style="56"/>
    <col min="9985" max="9985" width="17.85546875" style="56" customWidth="1"/>
    <col min="9986" max="9992" width="36.5703125" style="56" bestFit="1" customWidth="1"/>
    <col min="9993" max="9993" width="8.140625" style="56" customWidth="1"/>
    <col min="9994" max="10240" width="9.140625" style="56"/>
    <col min="10241" max="10241" width="17.85546875" style="56" customWidth="1"/>
    <col min="10242" max="10248" width="36.5703125" style="56" bestFit="1" customWidth="1"/>
    <col min="10249" max="10249" width="8.140625" style="56" customWidth="1"/>
    <col min="10250" max="10496" width="9.140625" style="56"/>
    <col min="10497" max="10497" width="17.85546875" style="56" customWidth="1"/>
    <col min="10498" max="10504" width="36.5703125" style="56" bestFit="1" customWidth="1"/>
    <col min="10505" max="10505" width="8.140625" style="56" customWidth="1"/>
    <col min="10506" max="10752" width="9.140625" style="56"/>
    <col min="10753" max="10753" width="17.85546875" style="56" customWidth="1"/>
    <col min="10754" max="10760" width="36.5703125" style="56" bestFit="1" customWidth="1"/>
    <col min="10761" max="10761" width="8.140625" style="56" customWidth="1"/>
    <col min="10762" max="11008" width="9.140625" style="56"/>
    <col min="11009" max="11009" width="17.85546875" style="56" customWidth="1"/>
    <col min="11010" max="11016" width="36.5703125" style="56" bestFit="1" customWidth="1"/>
    <col min="11017" max="11017" width="8.140625" style="56" customWidth="1"/>
    <col min="11018" max="11264" width="9.140625" style="56"/>
    <col min="11265" max="11265" width="17.85546875" style="56" customWidth="1"/>
    <col min="11266" max="11272" width="36.5703125" style="56" bestFit="1" customWidth="1"/>
    <col min="11273" max="11273" width="8.140625" style="56" customWidth="1"/>
    <col min="11274" max="11520" width="9.140625" style="56"/>
    <col min="11521" max="11521" width="17.85546875" style="56" customWidth="1"/>
    <col min="11522" max="11528" width="36.5703125" style="56" bestFit="1" customWidth="1"/>
    <col min="11529" max="11529" width="8.140625" style="56" customWidth="1"/>
    <col min="11530" max="11776" width="9.140625" style="56"/>
    <col min="11777" max="11777" width="17.85546875" style="56" customWidth="1"/>
    <col min="11778" max="11784" width="36.5703125" style="56" bestFit="1" customWidth="1"/>
    <col min="11785" max="11785" width="8.140625" style="56" customWidth="1"/>
    <col min="11786" max="12032" width="9.140625" style="56"/>
    <col min="12033" max="12033" width="17.85546875" style="56" customWidth="1"/>
    <col min="12034" max="12040" width="36.5703125" style="56" bestFit="1" customWidth="1"/>
    <col min="12041" max="12041" width="8.140625" style="56" customWidth="1"/>
    <col min="12042" max="12288" width="9.140625" style="56"/>
    <col min="12289" max="12289" width="17.85546875" style="56" customWidth="1"/>
    <col min="12290" max="12296" width="36.5703125" style="56" bestFit="1" customWidth="1"/>
    <col min="12297" max="12297" width="8.140625" style="56" customWidth="1"/>
    <col min="12298" max="12544" width="9.140625" style="56"/>
    <col min="12545" max="12545" width="17.85546875" style="56" customWidth="1"/>
    <col min="12546" max="12552" width="36.5703125" style="56" bestFit="1" customWidth="1"/>
    <col min="12553" max="12553" width="8.140625" style="56" customWidth="1"/>
    <col min="12554" max="12800" width="9.140625" style="56"/>
    <col min="12801" max="12801" width="17.85546875" style="56" customWidth="1"/>
    <col min="12802" max="12808" width="36.5703125" style="56" bestFit="1" customWidth="1"/>
    <col min="12809" max="12809" width="8.140625" style="56" customWidth="1"/>
    <col min="12810" max="13056" width="9.140625" style="56"/>
    <col min="13057" max="13057" width="17.85546875" style="56" customWidth="1"/>
    <col min="13058" max="13064" width="36.5703125" style="56" bestFit="1" customWidth="1"/>
    <col min="13065" max="13065" width="8.140625" style="56" customWidth="1"/>
    <col min="13066" max="13312" width="9.140625" style="56"/>
    <col min="13313" max="13313" width="17.85546875" style="56" customWidth="1"/>
    <col min="13314" max="13320" width="36.5703125" style="56" bestFit="1" customWidth="1"/>
    <col min="13321" max="13321" width="8.140625" style="56" customWidth="1"/>
    <col min="13322" max="13568" width="9.140625" style="56"/>
    <col min="13569" max="13569" width="17.85546875" style="56" customWidth="1"/>
    <col min="13570" max="13576" width="36.5703125" style="56" bestFit="1" customWidth="1"/>
    <col min="13577" max="13577" width="8.140625" style="56" customWidth="1"/>
    <col min="13578" max="13824" width="9.140625" style="56"/>
    <col min="13825" max="13825" width="17.85546875" style="56" customWidth="1"/>
    <col min="13826" max="13832" width="36.5703125" style="56" bestFit="1" customWidth="1"/>
    <col min="13833" max="13833" width="8.140625" style="56" customWidth="1"/>
    <col min="13834" max="14080" width="9.140625" style="56"/>
    <col min="14081" max="14081" width="17.85546875" style="56" customWidth="1"/>
    <col min="14082" max="14088" width="36.5703125" style="56" bestFit="1" customWidth="1"/>
    <col min="14089" max="14089" width="8.140625" style="56" customWidth="1"/>
    <col min="14090" max="14336" width="9.140625" style="56"/>
    <col min="14337" max="14337" width="17.85546875" style="56" customWidth="1"/>
    <col min="14338" max="14344" width="36.5703125" style="56" bestFit="1" customWidth="1"/>
    <col min="14345" max="14345" width="8.140625" style="56" customWidth="1"/>
    <col min="14346" max="14592" width="9.140625" style="56"/>
    <col min="14593" max="14593" width="17.85546875" style="56" customWidth="1"/>
    <col min="14594" max="14600" width="36.5703125" style="56" bestFit="1" customWidth="1"/>
    <col min="14601" max="14601" width="8.140625" style="56" customWidth="1"/>
    <col min="14602" max="14848" width="9.140625" style="56"/>
    <col min="14849" max="14849" width="17.85546875" style="56" customWidth="1"/>
    <col min="14850" max="14856" width="36.5703125" style="56" bestFit="1" customWidth="1"/>
    <col min="14857" max="14857" width="8.140625" style="56" customWidth="1"/>
    <col min="14858" max="15104" width="9.140625" style="56"/>
    <col min="15105" max="15105" width="17.85546875" style="56" customWidth="1"/>
    <col min="15106" max="15112" width="36.5703125" style="56" bestFit="1" customWidth="1"/>
    <col min="15113" max="15113" width="8.140625" style="56" customWidth="1"/>
    <col min="15114" max="15360" width="9.140625" style="56"/>
    <col min="15361" max="15361" width="17.85546875" style="56" customWidth="1"/>
    <col min="15362" max="15368" width="36.5703125" style="56" bestFit="1" customWidth="1"/>
    <col min="15369" max="15369" width="8.140625" style="56" customWidth="1"/>
    <col min="15370" max="15616" width="9.140625" style="56"/>
    <col min="15617" max="15617" width="17.85546875" style="56" customWidth="1"/>
    <col min="15618" max="15624" width="36.5703125" style="56" bestFit="1" customWidth="1"/>
    <col min="15625" max="15625" width="8.140625" style="56" customWidth="1"/>
    <col min="15626" max="15872" width="9.140625" style="56"/>
    <col min="15873" max="15873" width="17.85546875" style="56" customWidth="1"/>
    <col min="15874" max="15880" width="36.5703125" style="56" bestFit="1" customWidth="1"/>
    <col min="15881" max="15881" width="8.140625" style="56" customWidth="1"/>
    <col min="15882" max="16128" width="9.140625" style="56"/>
    <col min="16129" max="16129" width="17.85546875" style="56" customWidth="1"/>
    <col min="16130" max="16136" width="36.5703125" style="56" bestFit="1" customWidth="1"/>
    <col min="16137" max="16137" width="8.140625" style="56" customWidth="1"/>
    <col min="16138" max="16384" width="9.140625" style="56"/>
  </cols>
  <sheetData>
    <row r="1" spans="1:11" s="35" customFormat="1" ht="20.100000000000001" customHeight="1">
      <c r="A1" s="104" t="s">
        <v>265</v>
      </c>
      <c r="B1" s="32"/>
      <c r="C1" s="33"/>
      <c r="D1" s="33"/>
      <c r="E1" s="33"/>
      <c r="F1" s="33"/>
      <c r="G1" s="33"/>
      <c r="H1" s="33"/>
      <c r="I1" s="34"/>
    </row>
    <row r="2" spans="1:11" s="35" customFormat="1" ht="20.100000000000001" customHeight="1">
      <c r="A2" s="104" t="s">
        <v>266</v>
      </c>
      <c r="B2" s="32"/>
      <c r="C2" s="32"/>
      <c r="D2" s="36"/>
      <c r="E2" s="33"/>
      <c r="F2" s="33"/>
      <c r="G2" s="33"/>
      <c r="H2" s="33"/>
      <c r="I2" s="34"/>
    </row>
    <row r="3" spans="1:11" s="35" customFormat="1" ht="12.95" customHeight="1">
      <c r="A3" s="37"/>
      <c r="I3" s="38"/>
    </row>
    <row r="4" spans="1:11" s="35" customFormat="1" ht="12.95" customHeight="1">
      <c r="A4" s="39" t="s">
        <v>176</v>
      </c>
      <c r="B4" s="39"/>
      <c r="C4" s="39"/>
      <c r="D4" s="39"/>
      <c r="I4" s="38"/>
    </row>
    <row r="5" spans="1:11" s="35" customFormat="1" ht="12.95" customHeight="1">
      <c r="A5" s="40" t="s">
        <v>177</v>
      </c>
      <c r="B5" s="40"/>
      <c r="C5" s="40"/>
      <c r="D5" s="40"/>
      <c r="I5" s="38"/>
    </row>
    <row r="6" spans="1:11" s="35" customFormat="1" ht="12.95" customHeight="1">
      <c r="A6" s="37"/>
      <c r="I6" s="38"/>
    </row>
    <row r="7" spans="1:11" s="35" customFormat="1" ht="12.95" customHeight="1">
      <c r="A7" s="35" t="s">
        <v>178</v>
      </c>
      <c r="I7" s="38"/>
    </row>
    <row r="8" spans="1:11" s="35" customFormat="1" ht="12.95" customHeight="1">
      <c r="A8" s="37"/>
      <c r="I8" s="38"/>
    </row>
    <row r="9" spans="1:11" s="35" customFormat="1" ht="12.95" customHeight="1">
      <c r="A9" s="41"/>
      <c r="B9" s="41"/>
      <c r="C9" s="42" t="s">
        <v>179</v>
      </c>
      <c r="D9" s="42" t="s">
        <v>179</v>
      </c>
      <c r="E9" s="42" t="s">
        <v>179</v>
      </c>
      <c r="F9" s="42" t="s">
        <v>179</v>
      </c>
      <c r="G9" s="42" t="s">
        <v>179</v>
      </c>
      <c r="H9" s="42" t="s">
        <v>179</v>
      </c>
      <c r="I9" s="43" t="s">
        <v>180</v>
      </c>
    </row>
    <row r="10" spans="1:11" s="35" customFormat="1" ht="12.95" customHeight="1">
      <c r="A10" s="44"/>
      <c r="B10" s="45" t="s">
        <v>181</v>
      </c>
      <c r="C10" s="45" t="s">
        <v>182</v>
      </c>
      <c r="D10" s="45" t="s">
        <v>183</v>
      </c>
      <c r="E10" s="45" t="s">
        <v>184</v>
      </c>
      <c r="F10" s="45" t="s">
        <v>185</v>
      </c>
      <c r="G10" s="45" t="s">
        <v>186</v>
      </c>
      <c r="H10" s="45" t="s">
        <v>187</v>
      </c>
      <c r="I10" s="46"/>
    </row>
    <row r="11" spans="1:11" s="35" customFormat="1" ht="12.95" customHeight="1">
      <c r="A11" s="47" t="s">
        <v>188</v>
      </c>
      <c r="B11" s="45" t="s">
        <v>318</v>
      </c>
      <c r="C11" s="45" t="s">
        <v>319</v>
      </c>
      <c r="D11" s="45" t="s">
        <v>320</v>
      </c>
      <c r="E11" s="45"/>
      <c r="F11" s="45"/>
      <c r="G11" s="45"/>
      <c r="H11" s="45" t="s">
        <v>189</v>
      </c>
      <c r="I11" s="46"/>
    </row>
    <row r="12" spans="1:11" s="38" customFormat="1" ht="12.95" customHeight="1">
      <c r="A12" s="48"/>
      <c r="B12" s="46" t="s">
        <v>267</v>
      </c>
      <c r="C12" s="46" t="s">
        <v>190</v>
      </c>
      <c r="D12" s="46" t="s">
        <v>268</v>
      </c>
      <c r="E12" s="46" t="s">
        <v>191</v>
      </c>
      <c r="F12" s="46" t="s">
        <v>192</v>
      </c>
      <c r="G12" s="46" t="s">
        <v>193</v>
      </c>
      <c r="H12" s="46" t="s">
        <v>194</v>
      </c>
      <c r="I12" s="48" t="s">
        <v>195</v>
      </c>
    </row>
    <row r="13" spans="1:11" s="38" customFormat="1" ht="12.95" customHeight="1">
      <c r="A13" s="49"/>
      <c r="B13" s="50"/>
      <c r="C13" s="50"/>
      <c r="D13" s="50"/>
      <c r="E13" s="50"/>
      <c r="F13" s="50"/>
      <c r="G13" s="50"/>
      <c r="H13" s="50" t="s">
        <v>196</v>
      </c>
      <c r="I13" s="49"/>
    </row>
    <row r="14" spans="1:11" s="38" customFormat="1" ht="12.95" customHeight="1">
      <c r="A14" s="51"/>
      <c r="B14" s="52"/>
      <c r="C14" s="52"/>
      <c r="D14" s="52"/>
      <c r="E14" s="52"/>
      <c r="F14" s="52"/>
      <c r="G14" s="52"/>
      <c r="H14" s="52"/>
      <c r="I14" s="51"/>
    </row>
    <row r="15" spans="1:11" ht="12.95" customHeight="1">
      <c r="A15" s="53">
        <v>1980</v>
      </c>
      <c r="B15" s="105">
        <v>29.7</v>
      </c>
      <c r="C15" s="105">
        <v>1.9</v>
      </c>
      <c r="D15" s="105">
        <v>31.6</v>
      </c>
      <c r="E15" s="105">
        <v>-19.600000000000001</v>
      </c>
      <c r="F15" s="54">
        <v>12</v>
      </c>
      <c r="G15" s="54">
        <v>119.4</v>
      </c>
      <c r="H15" s="54">
        <v>10</v>
      </c>
      <c r="I15" s="55">
        <v>1980</v>
      </c>
      <c r="K15" s="106"/>
    </row>
    <row r="16" spans="1:11" ht="12.95" customHeight="1">
      <c r="A16" s="53">
        <v>1981</v>
      </c>
      <c r="B16" s="105">
        <v>38.9</v>
      </c>
      <c r="C16" s="105">
        <v>2.2000000000000002</v>
      </c>
      <c r="D16" s="105">
        <v>41.1</v>
      </c>
      <c r="E16" s="105">
        <v>-29.6</v>
      </c>
      <c r="F16" s="54">
        <v>11.5</v>
      </c>
      <c r="G16" s="54">
        <v>126.8</v>
      </c>
      <c r="H16" s="54">
        <v>9.1</v>
      </c>
      <c r="I16" s="55">
        <v>1981</v>
      </c>
      <c r="K16" s="106"/>
    </row>
    <row r="17" spans="1:11" ht="12.95" customHeight="1">
      <c r="A17" s="53">
        <v>1982</v>
      </c>
      <c r="B17" s="105">
        <v>4.0999999999999996</v>
      </c>
      <c r="C17" s="105">
        <v>17.600000000000001</v>
      </c>
      <c r="D17" s="105">
        <v>21.7</v>
      </c>
      <c r="E17" s="105">
        <v>-39.200000000000003</v>
      </c>
      <c r="F17" s="54">
        <v>-17.5</v>
      </c>
      <c r="G17" s="54">
        <v>114.6</v>
      </c>
      <c r="H17" s="54">
        <v>-15.3</v>
      </c>
      <c r="I17" s="55">
        <v>1982</v>
      </c>
      <c r="K17" s="106"/>
    </row>
    <row r="18" spans="1:11" ht="12.95" customHeight="1">
      <c r="A18" s="53">
        <v>1983</v>
      </c>
      <c r="B18" s="105">
        <v>-21.9</v>
      </c>
      <c r="C18" s="105">
        <v>30.7</v>
      </c>
      <c r="D18" s="105">
        <v>8.8000000000000007</v>
      </c>
      <c r="E18" s="105">
        <v>-35.1</v>
      </c>
      <c r="F18" s="54">
        <v>-26.3</v>
      </c>
      <c r="G18" s="54">
        <v>114.5</v>
      </c>
      <c r="H18" s="54">
        <v>-23</v>
      </c>
      <c r="I18" s="55">
        <v>1983</v>
      </c>
      <c r="K18" s="106"/>
    </row>
    <row r="19" spans="1:11" ht="12.95" customHeight="1">
      <c r="A19" s="53">
        <v>1984</v>
      </c>
      <c r="B19" s="105">
        <v>-10.4</v>
      </c>
      <c r="C19" s="105">
        <v>24</v>
      </c>
      <c r="D19" s="105">
        <v>13.7</v>
      </c>
      <c r="E19" s="105">
        <v>-38.4</v>
      </c>
      <c r="F19" s="54">
        <v>-24.7</v>
      </c>
      <c r="G19" s="54">
        <v>126.9</v>
      </c>
      <c r="H19" s="54">
        <v>-19.5</v>
      </c>
      <c r="I19" s="55">
        <v>1984</v>
      </c>
      <c r="K19" s="106"/>
    </row>
    <row r="20" spans="1:11" ht="12.95" customHeight="1">
      <c r="A20" s="53">
        <v>1985</v>
      </c>
      <c r="B20" s="105">
        <v>-16.3</v>
      </c>
      <c r="C20" s="105">
        <v>20.5</v>
      </c>
      <c r="D20" s="105">
        <v>4.3</v>
      </c>
      <c r="E20" s="105">
        <v>-36.5</v>
      </c>
      <c r="F20" s="54">
        <v>-32.200000000000003</v>
      </c>
      <c r="G20" s="54">
        <v>120.7</v>
      </c>
      <c r="H20" s="54">
        <v>-26.7</v>
      </c>
      <c r="I20" s="55">
        <v>1985</v>
      </c>
      <c r="K20" s="106"/>
    </row>
    <row r="21" spans="1:11" ht="12.95" customHeight="1">
      <c r="A21" s="53">
        <v>1986</v>
      </c>
      <c r="B21" s="105">
        <v>-12.4</v>
      </c>
      <c r="C21" s="105">
        <v>21.9</v>
      </c>
      <c r="D21" s="105">
        <v>9.5</v>
      </c>
      <c r="E21" s="105">
        <v>-33.5</v>
      </c>
      <c r="F21" s="54">
        <v>-23.9</v>
      </c>
      <c r="G21" s="54">
        <v>106</v>
      </c>
      <c r="H21" s="54">
        <v>-22.6</v>
      </c>
      <c r="I21" s="55">
        <v>1986</v>
      </c>
      <c r="K21" s="106"/>
    </row>
    <row r="22" spans="1:11" ht="12.95" customHeight="1">
      <c r="A22" s="53">
        <v>1987</v>
      </c>
      <c r="B22" s="105">
        <v>-12.5</v>
      </c>
      <c r="C22" s="105">
        <v>25.3</v>
      </c>
      <c r="D22" s="105">
        <v>12.9</v>
      </c>
      <c r="E22" s="105">
        <v>-32</v>
      </c>
      <c r="F22" s="54">
        <v>-19.100000000000001</v>
      </c>
      <c r="G22" s="54">
        <v>120.5</v>
      </c>
      <c r="H22" s="54">
        <v>-15.8</v>
      </c>
      <c r="I22" s="55">
        <v>1987</v>
      </c>
      <c r="K22" s="106"/>
    </row>
    <row r="23" spans="1:11" ht="12.95" customHeight="1">
      <c r="A23" s="53">
        <v>1988</v>
      </c>
      <c r="B23" s="105">
        <v>-19.600000000000001</v>
      </c>
      <c r="C23" s="105">
        <v>22.9</v>
      </c>
      <c r="D23" s="105">
        <v>3.2</v>
      </c>
      <c r="E23" s="105">
        <v>-35.700000000000003</v>
      </c>
      <c r="F23" s="54">
        <v>-32.4</v>
      </c>
      <c r="G23" s="54">
        <v>138.1</v>
      </c>
      <c r="H23" s="54">
        <v>-23.5</v>
      </c>
      <c r="I23" s="55">
        <v>1988</v>
      </c>
      <c r="K23" s="106"/>
    </row>
    <row r="24" spans="1:11" ht="12.95" customHeight="1">
      <c r="A24" s="53">
        <v>1989</v>
      </c>
      <c r="B24" s="105">
        <v>-18.600000000000001</v>
      </c>
      <c r="C24" s="105">
        <v>29.5</v>
      </c>
      <c r="D24" s="105">
        <v>10.8</v>
      </c>
      <c r="E24" s="105">
        <v>-40.1</v>
      </c>
      <c r="F24" s="54">
        <v>-29.3</v>
      </c>
      <c r="G24" s="54">
        <v>154.19999999999999</v>
      </c>
      <c r="H24" s="54">
        <v>-19</v>
      </c>
      <c r="I24" s="55">
        <v>1989</v>
      </c>
      <c r="K24" s="106"/>
    </row>
    <row r="25" spans="1:11" ht="12.95" customHeight="1">
      <c r="A25" s="53">
        <v>1990</v>
      </c>
      <c r="B25" s="105">
        <v>-2.4</v>
      </c>
      <c r="C25" s="105">
        <v>21.6</v>
      </c>
      <c r="D25" s="105">
        <v>19.2</v>
      </c>
      <c r="E25" s="105">
        <v>-36</v>
      </c>
      <c r="F25" s="54">
        <v>-16.8</v>
      </c>
      <c r="G25" s="54">
        <v>177.3</v>
      </c>
      <c r="H25" s="54">
        <v>-9.5</v>
      </c>
      <c r="I25" s="55">
        <v>1990</v>
      </c>
      <c r="K25" s="106"/>
    </row>
    <row r="26" spans="1:11" ht="12.95" customHeight="1">
      <c r="A26" s="53">
        <v>1991</v>
      </c>
      <c r="B26" s="105">
        <v>25.4</v>
      </c>
      <c r="C26" s="105">
        <v>11.8</v>
      </c>
      <c r="D26" s="105">
        <v>37.200000000000003</v>
      </c>
      <c r="E26" s="105">
        <v>-33.1</v>
      </c>
      <c r="F26" s="54">
        <v>4.0999999999999996</v>
      </c>
      <c r="G26" s="54">
        <v>176.6</v>
      </c>
      <c r="H26" s="54">
        <v>2.2999999999999998</v>
      </c>
      <c r="I26" s="55">
        <v>1991</v>
      </c>
      <c r="K26" s="106"/>
    </row>
    <row r="27" spans="1:11" ht="12.95" customHeight="1">
      <c r="A27" s="53">
        <v>1992</v>
      </c>
      <c r="B27" s="105">
        <v>49</v>
      </c>
      <c r="C27" s="105">
        <v>7.7</v>
      </c>
      <c r="D27" s="105">
        <v>56.7</v>
      </c>
      <c r="E27" s="105">
        <v>-31.5</v>
      </c>
      <c r="F27" s="54">
        <v>25.2</v>
      </c>
      <c r="G27" s="54">
        <v>189.6</v>
      </c>
      <c r="H27" s="54">
        <v>13.3</v>
      </c>
      <c r="I27" s="55">
        <v>1992</v>
      </c>
      <c r="K27" s="106"/>
    </row>
    <row r="28" spans="1:11" ht="12.95" customHeight="1">
      <c r="A28" s="53">
        <v>1993</v>
      </c>
      <c r="B28" s="105">
        <v>70.3</v>
      </c>
      <c r="C28" s="105">
        <v>-2.1</v>
      </c>
      <c r="D28" s="105">
        <v>68.2</v>
      </c>
      <c r="E28" s="105">
        <v>-35.700000000000003</v>
      </c>
      <c r="F28" s="54">
        <v>32.5</v>
      </c>
      <c r="G28" s="54">
        <v>204.3</v>
      </c>
      <c r="H28" s="54">
        <v>15.9</v>
      </c>
      <c r="I28" s="55">
        <v>1993</v>
      </c>
      <c r="K28" s="106"/>
    </row>
    <row r="29" spans="1:11" ht="12.95" customHeight="1">
      <c r="A29" s="53">
        <v>1994</v>
      </c>
      <c r="B29" s="105">
        <v>42.8</v>
      </c>
      <c r="C29" s="105">
        <v>5.6</v>
      </c>
      <c r="D29" s="105">
        <v>48.4</v>
      </c>
      <c r="E29" s="105">
        <v>-37.5</v>
      </c>
      <c r="F29" s="54">
        <v>11</v>
      </c>
      <c r="G29" s="54">
        <v>235</v>
      </c>
      <c r="H29" s="54">
        <v>4.7</v>
      </c>
      <c r="I29" s="55">
        <v>1994</v>
      </c>
      <c r="K29" s="106"/>
    </row>
    <row r="30" spans="1:11" ht="12.95" customHeight="1">
      <c r="A30" s="53">
        <v>1995</v>
      </c>
      <c r="B30" s="105">
        <v>30.7</v>
      </c>
      <c r="C30" s="105">
        <v>31.5</v>
      </c>
      <c r="D30" s="105">
        <v>62.1</v>
      </c>
      <c r="E30" s="105">
        <v>-42.4</v>
      </c>
      <c r="F30" s="54">
        <v>19.7</v>
      </c>
      <c r="G30" s="54">
        <v>279.8</v>
      </c>
      <c r="H30" s="54">
        <v>7</v>
      </c>
      <c r="I30" s="55">
        <v>1995</v>
      </c>
      <c r="K30" s="106"/>
    </row>
    <row r="31" spans="1:11" ht="12.95" customHeight="1">
      <c r="A31" s="53">
        <v>1996</v>
      </c>
      <c r="B31" s="105">
        <v>74.7</v>
      </c>
      <c r="C31" s="105">
        <v>-8.3000000000000007</v>
      </c>
      <c r="D31" s="105">
        <v>66.400000000000006</v>
      </c>
      <c r="E31" s="105">
        <v>-43.9</v>
      </c>
      <c r="F31" s="54">
        <v>22.6</v>
      </c>
      <c r="G31" s="54">
        <v>311.5</v>
      </c>
      <c r="H31" s="54">
        <v>7.2</v>
      </c>
      <c r="I31" s="55">
        <v>1996</v>
      </c>
      <c r="K31" s="106"/>
    </row>
    <row r="32" spans="1:11" ht="12.95" customHeight="1">
      <c r="A32" s="53">
        <v>1997</v>
      </c>
      <c r="B32" s="105">
        <v>90.2</v>
      </c>
      <c r="C32" s="105">
        <v>-7.8</v>
      </c>
      <c r="D32" s="105">
        <v>82.4</v>
      </c>
      <c r="E32" s="105">
        <v>-47.7</v>
      </c>
      <c r="F32" s="54">
        <v>34.700000000000003</v>
      </c>
      <c r="G32" s="54">
        <v>345.1</v>
      </c>
      <c r="H32" s="54">
        <v>10.1</v>
      </c>
      <c r="I32" s="55">
        <v>1997</v>
      </c>
      <c r="K32" s="106"/>
    </row>
    <row r="33" spans="1:11" ht="12.95" customHeight="1">
      <c r="A33" s="53">
        <v>1998</v>
      </c>
      <c r="B33" s="105">
        <v>73.2</v>
      </c>
      <c r="C33" s="105">
        <v>8.6999999999999993</v>
      </c>
      <c r="D33" s="105">
        <v>81.900000000000006</v>
      </c>
      <c r="E33" s="105">
        <v>-51.5</v>
      </c>
      <c r="F33" s="54">
        <v>30.5</v>
      </c>
      <c r="G33" s="54">
        <v>344.9</v>
      </c>
      <c r="H33" s="54">
        <v>8.8000000000000007</v>
      </c>
      <c r="I33" s="55">
        <v>1998</v>
      </c>
      <c r="K33" s="106"/>
    </row>
    <row r="34" spans="1:11" ht="12.95" customHeight="1">
      <c r="A34" s="53">
        <v>1999</v>
      </c>
      <c r="B34" s="105">
        <v>44.8</v>
      </c>
      <c r="C34" s="105">
        <v>5.6</v>
      </c>
      <c r="D34" s="105">
        <v>50.4</v>
      </c>
      <c r="E34" s="105">
        <v>-52.1</v>
      </c>
      <c r="F34" s="54">
        <v>-1.7</v>
      </c>
      <c r="G34" s="54">
        <v>361.9</v>
      </c>
      <c r="H34" s="54">
        <v>-0.5</v>
      </c>
      <c r="I34" s="55">
        <v>1999</v>
      </c>
      <c r="K34" s="106"/>
    </row>
    <row r="35" spans="1:11" ht="12.95" customHeight="1">
      <c r="A35" s="53">
        <v>2000</v>
      </c>
      <c r="B35" s="105">
        <v>66.5</v>
      </c>
      <c r="C35" s="105">
        <v>-8.1</v>
      </c>
      <c r="D35" s="105">
        <v>58.4</v>
      </c>
      <c r="E35" s="105">
        <v>-54.7</v>
      </c>
      <c r="F35" s="54">
        <v>3.8</v>
      </c>
      <c r="G35" s="54">
        <v>430.5</v>
      </c>
      <c r="H35" s="54">
        <v>0.9</v>
      </c>
      <c r="I35" s="55">
        <v>2000</v>
      </c>
      <c r="K35" s="106"/>
    </row>
    <row r="36" spans="1:11" ht="12.95" customHeight="1">
      <c r="A36" s="53">
        <v>2001</v>
      </c>
      <c r="B36" s="105">
        <v>40.9</v>
      </c>
      <c r="C36" s="105">
        <v>16.2</v>
      </c>
      <c r="D36" s="105">
        <v>57.1</v>
      </c>
      <c r="E36" s="105">
        <v>-55.7</v>
      </c>
      <c r="F36" s="54">
        <v>1.4</v>
      </c>
      <c r="G36" s="54">
        <v>413.3</v>
      </c>
      <c r="H36" s="54">
        <v>0.3</v>
      </c>
      <c r="I36" s="55">
        <v>2001</v>
      </c>
      <c r="K36" s="106"/>
    </row>
    <row r="37" spans="1:11" ht="12.95" customHeight="1">
      <c r="A37" s="53">
        <v>2002</v>
      </c>
      <c r="B37" s="105">
        <v>-10.4</v>
      </c>
      <c r="C37" s="105">
        <v>22.4</v>
      </c>
      <c r="D37" s="105">
        <v>12</v>
      </c>
      <c r="E37" s="105">
        <v>-54.1</v>
      </c>
      <c r="F37" s="54">
        <v>-42.1</v>
      </c>
      <c r="G37" s="54">
        <v>415.4</v>
      </c>
      <c r="H37" s="54">
        <v>-10.1</v>
      </c>
      <c r="I37" s="55">
        <v>2002</v>
      </c>
      <c r="K37" s="106"/>
    </row>
    <row r="38" spans="1:11" ht="12.95" customHeight="1">
      <c r="A38" s="53">
        <v>2003</v>
      </c>
      <c r="B38" s="105">
        <v>0.6</v>
      </c>
      <c r="C38" s="105">
        <v>18.600000000000001</v>
      </c>
      <c r="D38" s="105">
        <v>19.2</v>
      </c>
      <c r="E38" s="105">
        <v>-59.4</v>
      </c>
      <c r="F38" s="54">
        <v>-40.299999999999997</v>
      </c>
      <c r="G38" s="54">
        <v>453.3</v>
      </c>
      <c r="H38" s="54">
        <v>-8.9</v>
      </c>
      <c r="I38" s="55">
        <v>2003</v>
      </c>
      <c r="K38" s="106"/>
    </row>
    <row r="39" spans="1:11" ht="12.95" customHeight="1">
      <c r="A39" s="53">
        <v>2004</v>
      </c>
      <c r="B39" s="105">
        <v>-6.7</v>
      </c>
      <c r="C39" s="105">
        <v>8.8000000000000007</v>
      </c>
      <c r="D39" s="105">
        <v>2.2000000000000002</v>
      </c>
      <c r="E39" s="105">
        <v>-68.8</v>
      </c>
      <c r="F39" s="54">
        <v>-66.7</v>
      </c>
      <c r="G39" s="54">
        <v>553.5</v>
      </c>
      <c r="H39" s="54">
        <v>-12</v>
      </c>
      <c r="I39" s="55">
        <v>2004</v>
      </c>
      <c r="K39" s="106"/>
    </row>
    <row r="40" spans="1:11" ht="12.95" customHeight="1">
      <c r="A40" s="53">
        <v>2005</v>
      </c>
      <c r="B40" s="105">
        <v>24.4</v>
      </c>
      <c r="C40" s="105">
        <v>-21.4</v>
      </c>
      <c r="D40" s="105">
        <v>3</v>
      </c>
      <c r="E40" s="105">
        <v>-80.599999999999994</v>
      </c>
      <c r="F40" s="54">
        <v>-77.599999999999994</v>
      </c>
      <c r="G40" s="54">
        <v>658.5</v>
      </c>
      <c r="H40" s="54">
        <v>-11.8</v>
      </c>
      <c r="I40" s="55">
        <v>2005</v>
      </c>
      <c r="K40" s="106"/>
    </row>
    <row r="41" spans="1:11" ht="12.95" customHeight="1">
      <c r="A41" s="53">
        <v>2006</v>
      </c>
      <c r="B41" s="105">
        <v>14.3</v>
      </c>
      <c r="C41" s="105">
        <v>-12.7</v>
      </c>
      <c r="D41" s="105">
        <v>1.6</v>
      </c>
      <c r="E41" s="105">
        <v>-94.3</v>
      </c>
      <c r="F41" s="54">
        <v>-92.6</v>
      </c>
      <c r="G41" s="54">
        <v>782</v>
      </c>
      <c r="H41" s="54">
        <v>-11.8</v>
      </c>
      <c r="I41" s="55">
        <v>2006</v>
      </c>
      <c r="K41" s="106"/>
    </row>
    <row r="42" spans="1:11" ht="12.95" customHeight="1">
      <c r="A42" s="53">
        <v>2007</v>
      </c>
      <c r="B42" s="105">
        <v>111.5</v>
      </c>
      <c r="C42" s="105">
        <v>1.9</v>
      </c>
      <c r="D42" s="105">
        <v>113.4</v>
      </c>
      <c r="E42" s="105">
        <v>-97.9</v>
      </c>
      <c r="F42" s="54">
        <v>15.5</v>
      </c>
      <c r="G42" s="54">
        <v>881.1</v>
      </c>
      <c r="H42" s="54">
        <v>1.8</v>
      </c>
      <c r="I42" s="55">
        <v>2007</v>
      </c>
      <c r="K42" s="106"/>
    </row>
    <row r="43" spans="1:11" ht="12.95" customHeight="1">
      <c r="A43" s="53">
        <v>2008</v>
      </c>
      <c r="B43" s="105">
        <v>68.099999999999994</v>
      </c>
      <c r="C43" s="105">
        <v>3.6</v>
      </c>
      <c r="D43" s="105">
        <v>71.8</v>
      </c>
      <c r="E43" s="105">
        <v>-108.7</v>
      </c>
      <c r="F43" s="54">
        <v>-36.9</v>
      </c>
      <c r="G43" s="54">
        <v>1022.2</v>
      </c>
      <c r="H43" s="54">
        <v>-3.6</v>
      </c>
      <c r="I43" s="55">
        <v>2008</v>
      </c>
      <c r="K43" s="106"/>
    </row>
    <row r="44" spans="1:11" ht="12.95" customHeight="1">
      <c r="A44" s="53">
        <v>2009</v>
      </c>
      <c r="B44" s="105">
        <v>84.7</v>
      </c>
      <c r="C44" s="105">
        <v>4.4000000000000004</v>
      </c>
      <c r="D44" s="105">
        <v>89.2</v>
      </c>
      <c r="E44" s="105">
        <v>-97.4</v>
      </c>
      <c r="F44" s="54">
        <v>-8.3000000000000007</v>
      </c>
      <c r="G44" s="54">
        <v>741.9</v>
      </c>
      <c r="H44" s="54">
        <v>-1.1000000000000001</v>
      </c>
      <c r="I44" s="55">
        <v>2009</v>
      </c>
      <c r="K44" s="106"/>
    </row>
    <row r="45" spans="1:11" ht="12.95" customHeight="1">
      <c r="A45" s="53">
        <v>2010</v>
      </c>
      <c r="B45" s="105">
        <v>150.4</v>
      </c>
      <c r="C45" s="105">
        <v>-6.2</v>
      </c>
      <c r="D45" s="105">
        <v>144.19999999999999</v>
      </c>
      <c r="E45" s="105">
        <v>-114.8</v>
      </c>
      <c r="F45" s="54">
        <v>29.5</v>
      </c>
      <c r="G45" s="54">
        <v>979</v>
      </c>
      <c r="H45" s="54">
        <v>3</v>
      </c>
      <c r="I45" s="55">
        <v>2010</v>
      </c>
      <c r="K45" s="106"/>
    </row>
    <row r="46" spans="1:11" ht="12.95" customHeight="1">
      <c r="A46" s="57"/>
      <c r="B46" s="58"/>
      <c r="C46" s="58"/>
      <c r="D46" s="58"/>
      <c r="E46" s="58"/>
      <c r="F46" s="58"/>
      <c r="G46" s="58"/>
      <c r="H46" s="58"/>
      <c r="I46" s="59"/>
      <c r="K46" s="106"/>
    </row>
    <row r="47" spans="1:11" ht="12.95" customHeight="1">
      <c r="A47" s="53"/>
      <c r="K47" s="106"/>
    </row>
    <row r="48" spans="1:11" ht="12.95" customHeight="1">
      <c r="A48" s="47" t="s">
        <v>197</v>
      </c>
      <c r="C48" s="107">
        <f>SUM(B40:B45)</f>
        <v>453.4</v>
      </c>
      <c r="D48" s="108" t="s">
        <v>269</v>
      </c>
      <c r="E48" s="109">
        <f>C48/6</f>
        <v>75.566666666666663</v>
      </c>
    </row>
    <row r="49" spans="1:5" ht="12.95" customHeight="1">
      <c r="A49" s="47"/>
      <c r="C49" s="107">
        <f>SUM(B26:B36)</f>
        <v>608.49999999999989</v>
      </c>
      <c r="D49" s="108" t="s">
        <v>270</v>
      </c>
      <c r="E49" s="109">
        <f>C49/11</f>
        <v>55.318181818181806</v>
      </c>
    </row>
    <row r="50" spans="1:5" ht="12.95" customHeight="1">
      <c r="A50" s="48" t="s">
        <v>198</v>
      </c>
    </row>
    <row r="51" spans="1:5">
      <c r="A51" s="8"/>
    </row>
  </sheetData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D87"/>
  <sheetViews>
    <sheetView workbookViewId="0">
      <selection activeCell="C78" sqref="C78:AG78"/>
    </sheetView>
  </sheetViews>
  <sheetFormatPr defaultRowHeight="12.75"/>
  <cols>
    <col min="1" max="1" width="2.7109375" style="8" customWidth="1"/>
    <col min="2" max="2" width="33.7109375" style="8" customWidth="1"/>
    <col min="3" max="4" width="10.42578125" style="8" bestFit="1" customWidth="1"/>
    <col min="5" max="5" width="10.28515625" style="8" bestFit="1" customWidth="1"/>
    <col min="6" max="6" width="9.42578125" style="8" bestFit="1" customWidth="1"/>
    <col min="7" max="7" width="10.28515625" style="8" bestFit="1" customWidth="1"/>
    <col min="8" max="8" width="9.7109375" style="8" bestFit="1" customWidth="1"/>
    <col min="9" max="9" width="10.28515625" style="8" bestFit="1" customWidth="1"/>
    <col min="10" max="10" width="9.42578125" style="8" bestFit="1" customWidth="1"/>
    <col min="11" max="11" width="10.28515625" style="8" bestFit="1" customWidth="1"/>
    <col min="12" max="12" width="9.7109375" style="8" bestFit="1" customWidth="1"/>
    <col min="13" max="33" width="10.42578125" style="8" bestFit="1" customWidth="1"/>
    <col min="34" max="34" width="2.5703125" style="8" customWidth="1"/>
    <col min="35" max="35" width="2.7109375" style="8" customWidth="1"/>
    <col min="36" max="36" width="33.7109375" style="8" customWidth="1"/>
    <col min="37" max="38" width="9.140625" style="8"/>
    <col min="39" max="39" width="9.5703125" style="8" bestFit="1" customWidth="1"/>
    <col min="40" max="256" width="9.140625" style="8"/>
    <col min="257" max="257" width="2.7109375" style="8" customWidth="1"/>
    <col min="258" max="258" width="33.7109375" style="8" customWidth="1"/>
    <col min="259" max="260" width="10.42578125" style="8" bestFit="1" customWidth="1"/>
    <col min="261" max="261" width="10.28515625" style="8" bestFit="1" customWidth="1"/>
    <col min="262" max="262" width="9.42578125" style="8" bestFit="1" customWidth="1"/>
    <col min="263" max="263" width="10.28515625" style="8" bestFit="1" customWidth="1"/>
    <col min="264" max="264" width="9.7109375" style="8" bestFit="1" customWidth="1"/>
    <col min="265" max="265" width="10.28515625" style="8" bestFit="1" customWidth="1"/>
    <col min="266" max="266" width="9.42578125" style="8" bestFit="1" customWidth="1"/>
    <col min="267" max="267" width="10.28515625" style="8" bestFit="1" customWidth="1"/>
    <col min="268" max="268" width="9.7109375" style="8" bestFit="1" customWidth="1"/>
    <col min="269" max="289" width="10.42578125" style="8" bestFit="1" customWidth="1"/>
    <col min="290" max="290" width="2.5703125" style="8" customWidth="1"/>
    <col min="291" max="291" width="2.7109375" style="8" customWidth="1"/>
    <col min="292" max="292" width="33.7109375" style="8" customWidth="1"/>
    <col min="293" max="294" width="9.140625" style="8"/>
    <col min="295" max="295" width="9.5703125" style="8" bestFit="1" customWidth="1"/>
    <col min="296" max="512" width="9.140625" style="8"/>
    <col min="513" max="513" width="2.7109375" style="8" customWidth="1"/>
    <col min="514" max="514" width="33.7109375" style="8" customWidth="1"/>
    <col min="515" max="516" width="10.42578125" style="8" bestFit="1" customWidth="1"/>
    <col min="517" max="517" width="10.28515625" style="8" bestFit="1" customWidth="1"/>
    <col min="518" max="518" width="9.42578125" style="8" bestFit="1" customWidth="1"/>
    <col min="519" max="519" width="10.28515625" style="8" bestFit="1" customWidth="1"/>
    <col min="520" max="520" width="9.7109375" style="8" bestFit="1" customWidth="1"/>
    <col min="521" max="521" width="10.28515625" style="8" bestFit="1" customWidth="1"/>
    <col min="522" max="522" width="9.42578125" style="8" bestFit="1" customWidth="1"/>
    <col min="523" max="523" width="10.28515625" style="8" bestFit="1" customWidth="1"/>
    <col min="524" max="524" width="9.7109375" style="8" bestFit="1" customWidth="1"/>
    <col min="525" max="545" width="10.42578125" style="8" bestFit="1" customWidth="1"/>
    <col min="546" max="546" width="2.5703125" style="8" customWidth="1"/>
    <col min="547" max="547" width="2.7109375" style="8" customWidth="1"/>
    <col min="548" max="548" width="33.7109375" style="8" customWidth="1"/>
    <col min="549" max="550" width="9.140625" style="8"/>
    <col min="551" max="551" width="9.5703125" style="8" bestFit="1" customWidth="1"/>
    <col min="552" max="768" width="9.140625" style="8"/>
    <col min="769" max="769" width="2.7109375" style="8" customWidth="1"/>
    <col min="770" max="770" width="33.7109375" style="8" customWidth="1"/>
    <col min="771" max="772" width="10.42578125" style="8" bestFit="1" customWidth="1"/>
    <col min="773" max="773" width="10.28515625" style="8" bestFit="1" customWidth="1"/>
    <col min="774" max="774" width="9.42578125" style="8" bestFit="1" customWidth="1"/>
    <col min="775" max="775" width="10.28515625" style="8" bestFit="1" customWidth="1"/>
    <col min="776" max="776" width="9.7109375" style="8" bestFit="1" customWidth="1"/>
    <col min="777" max="777" width="10.28515625" style="8" bestFit="1" customWidth="1"/>
    <col min="778" max="778" width="9.42578125" style="8" bestFit="1" customWidth="1"/>
    <col min="779" max="779" width="10.28515625" style="8" bestFit="1" customWidth="1"/>
    <col min="780" max="780" width="9.7109375" style="8" bestFit="1" customWidth="1"/>
    <col min="781" max="801" width="10.42578125" style="8" bestFit="1" customWidth="1"/>
    <col min="802" max="802" width="2.5703125" style="8" customWidth="1"/>
    <col min="803" max="803" width="2.7109375" style="8" customWidth="1"/>
    <col min="804" max="804" width="33.7109375" style="8" customWidth="1"/>
    <col min="805" max="806" width="9.140625" style="8"/>
    <col min="807" max="807" width="9.5703125" style="8" bestFit="1" customWidth="1"/>
    <col min="808" max="1024" width="9.140625" style="8"/>
    <col min="1025" max="1025" width="2.7109375" style="8" customWidth="1"/>
    <col min="1026" max="1026" width="33.7109375" style="8" customWidth="1"/>
    <col min="1027" max="1028" width="10.42578125" style="8" bestFit="1" customWidth="1"/>
    <col min="1029" max="1029" width="10.28515625" style="8" bestFit="1" customWidth="1"/>
    <col min="1030" max="1030" width="9.42578125" style="8" bestFit="1" customWidth="1"/>
    <col min="1031" max="1031" width="10.28515625" style="8" bestFit="1" customWidth="1"/>
    <col min="1032" max="1032" width="9.7109375" style="8" bestFit="1" customWidth="1"/>
    <col min="1033" max="1033" width="10.28515625" style="8" bestFit="1" customWidth="1"/>
    <col min="1034" max="1034" width="9.42578125" style="8" bestFit="1" customWidth="1"/>
    <col min="1035" max="1035" width="10.28515625" style="8" bestFit="1" customWidth="1"/>
    <col min="1036" max="1036" width="9.7109375" style="8" bestFit="1" customWidth="1"/>
    <col min="1037" max="1057" width="10.42578125" style="8" bestFit="1" customWidth="1"/>
    <col min="1058" max="1058" width="2.5703125" style="8" customWidth="1"/>
    <col min="1059" max="1059" width="2.7109375" style="8" customWidth="1"/>
    <col min="1060" max="1060" width="33.7109375" style="8" customWidth="1"/>
    <col min="1061" max="1062" width="9.140625" style="8"/>
    <col min="1063" max="1063" width="9.5703125" style="8" bestFit="1" customWidth="1"/>
    <col min="1064" max="1280" width="9.140625" style="8"/>
    <col min="1281" max="1281" width="2.7109375" style="8" customWidth="1"/>
    <col min="1282" max="1282" width="33.7109375" style="8" customWidth="1"/>
    <col min="1283" max="1284" width="10.42578125" style="8" bestFit="1" customWidth="1"/>
    <col min="1285" max="1285" width="10.28515625" style="8" bestFit="1" customWidth="1"/>
    <col min="1286" max="1286" width="9.42578125" style="8" bestFit="1" customWidth="1"/>
    <col min="1287" max="1287" width="10.28515625" style="8" bestFit="1" customWidth="1"/>
    <col min="1288" max="1288" width="9.7109375" style="8" bestFit="1" customWidth="1"/>
    <col min="1289" max="1289" width="10.28515625" style="8" bestFit="1" customWidth="1"/>
    <col min="1290" max="1290" width="9.42578125" style="8" bestFit="1" customWidth="1"/>
    <col min="1291" max="1291" width="10.28515625" style="8" bestFit="1" customWidth="1"/>
    <col min="1292" max="1292" width="9.7109375" style="8" bestFit="1" customWidth="1"/>
    <col min="1293" max="1313" width="10.42578125" style="8" bestFit="1" customWidth="1"/>
    <col min="1314" max="1314" width="2.5703125" style="8" customWidth="1"/>
    <col min="1315" max="1315" width="2.7109375" style="8" customWidth="1"/>
    <col min="1316" max="1316" width="33.7109375" style="8" customWidth="1"/>
    <col min="1317" max="1318" width="9.140625" style="8"/>
    <col min="1319" max="1319" width="9.5703125" style="8" bestFit="1" customWidth="1"/>
    <col min="1320" max="1536" width="9.140625" style="8"/>
    <col min="1537" max="1537" width="2.7109375" style="8" customWidth="1"/>
    <col min="1538" max="1538" width="33.7109375" style="8" customWidth="1"/>
    <col min="1539" max="1540" width="10.42578125" style="8" bestFit="1" customWidth="1"/>
    <col min="1541" max="1541" width="10.28515625" style="8" bestFit="1" customWidth="1"/>
    <col min="1542" max="1542" width="9.42578125" style="8" bestFit="1" customWidth="1"/>
    <col min="1543" max="1543" width="10.28515625" style="8" bestFit="1" customWidth="1"/>
    <col min="1544" max="1544" width="9.7109375" style="8" bestFit="1" customWidth="1"/>
    <col min="1545" max="1545" width="10.28515625" style="8" bestFit="1" customWidth="1"/>
    <col min="1546" max="1546" width="9.42578125" style="8" bestFit="1" customWidth="1"/>
    <col min="1547" max="1547" width="10.28515625" style="8" bestFit="1" customWidth="1"/>
    <col min="1548" max="1548" width="9.7109375" style="8" bestFit="1" customWidth="1"/>
    <col min="1549" max="1569" width="10.42578125" style="8" bestFit="1" customWidth="1"/>
    <col min="1570" max="1570" width="2.5703125" style="8" customWidth="1"/>
    <col min="1571" max="1571" width="2.7109375" style="8" customWidth="1"/>
    <col min="1572" max="1572" width="33.7109375" style="8" customWidth="1"/>
    <col min="1573" max="1574" width="9.140625" style="8"/>
    <col min="1575" max="1575" width="9.5703125" style="8" bestFit="1" customWidth="1"/>
    <col min="1576" max="1792" width="9.140625" style="8"/>
    <col min="1793" max="1793" width="2.7109375" style="8" customWidth="1"/>
    <col min="1794" max="1794" width="33.7109375" style="8" customWidth="1"/>
    <col min="1795" max="1796" width="10.42578125" style="8" bestFit="1" customWidth="1"/>
    <col min="1797" max="1797" width="10.28515625" style="8" bestFit="1" customWidth="1"/>
    <col min="1798" max="1798" width="9.42578125" style="8" bestFit="1" customWidth="1"/>
    <col min="1799" max="1799" width="10.28515625" style="8" bestFit="1" customWidth="1"/>
    <col min="1800" max="1800" width="9.7109375" style="8" bestFit="1" customWidth="1"/>
    <col min="1801" max="1801" width="10.28515625" style="8" bestFit="1" customWidth="1"/>
    <col min="1802" max="1802" width="9.42578125" style="8" bestFit="1" customWidth="1"/>
    <col min="1803" max="1803" width="10.28515625" style="8" bestFit="1" customWidth="1"/>
    <col min="1804" max="1804" width="9.7109375" style="8" bestFit="1" customWidth="1"/>
    <col min="1805" max="1825" width="10.42578125" style="8" bestFit="1" customWidth="1"/>
    <col min="1826" max="1826" width="2.5703125" style="8" customWidth="1"/>
    <col min="1827" max="1827" width="2.7109375" style="8" customWidth="1"/>
    <col min="1828" max="1828" width="33.7109375" style="8" customWidth="1"/>
    <col min="1829" max="1830" width="9.140625" style="8"/>
    <col min="1831" max="1831" width="9.5703125" style="8" bestFit="1" customWidth="1"/>
    <col min="1832" max="2048" width="9.140625" style="8"/>
    <col min="2049" max="2049" width="2.7109375" style="8" customWidth="1"/>
    <col min="2050" max="2050" width="33.7109375" style="8" customWidth="1"/>
    <col min="2051" max="2052" width="10.42578125" style="8" bestFit="1" customWidth="1"/>
    <col min="2053" max="2053" width="10.28515625" style="8" bestFit="1" customWidth="1"/>
    <col min="2054" max="2054" width="9.42578125" style="8" bestFit="1" customWidth="1"/>
    <col min="2055" max="2055" width="10.28515625" style="8" bestFit="1" customWidth="1"/>
    <col min="2056" max="2056" width="9.7109375" style="8" bestFit="1" customWidth="1"/>
    <col min="2057" max="2057" width="10.28515625" style="8" bestFit="1" customWidth="1"/>
    <col min="2058" max="2058" width="9.42578125" style="8" bestFit="1" customWidth="1"/>
    <col min="2059" max="2059" width="10.28515625" style="8" bestFit="1" customWidth="1"/>
    <col min="2060" max="2060" width="9.7109375" style="8" bestFit="1" customWidth="1"/>
    <col min="2061" max="2081" width="10.42578125" style="8" bestFit="1" customWidth="1"/>
    <col min="2082" max="2082" width="2.5703125" style="8" customWidth="1"/>
    <col min="2083" max="2083" width="2.7109375" style="8" customWidth="1"/>
    <col min="2084" max="2084" width="33.7109375" style="8" customWidth="1"/>
    <col min="2085" max="2086" width="9.140625" style="8"/>
    <col min="2087" max="2087" width="9.5703125" style="8" bestFit="1" customWidth="1"/>
    <col min="2088" max="2304" width="9.140625" style="8"/>
    <col min="2305" max="2305" width="2.7109375" style="8" customWidth="1"/>
    <col min="2306" max="2306" width="33.7109375" style="8" customWidth="1"/>
    <col min="2307" max="2308" width="10.42578125" style="8" bestFit="1" customWidth="1"/>
    <col min="2309" max="2309" width="10.28515625" style="8" bestFit="1" customWidth="1"/>
    <col min="2310" max="2310" width="9.42578125" style="8" bestFit="1" customWidth="1"/>
    <col min="2311" max="2311" width="10.28515625" style="8" bestFit="1" customWidth="1"/>
    <col min="2312" max="2312" width="9.7109375" style="8" bestFit="1" customWidth="1"/>
    <col min="2313" max="2313" width="10.28515625" style="8" bestFit="1" customWidth="1"/>
    <col min="2314" max="2314" width="9.42578125" style="8" bestFit="1" customWidth="1"/>
    <col min="2315" max="2315" width="10.28515625" style="8" bestFit="1" customWidth="1"/>
    <col min="2316" max="2316" width="9.7109375" style="8" bestFit="1" customWidth="1"/>
    <col min="2317" max="2337" width="10.42578125" style="8" bestFit="1" customWidth="1"/>
    <col min="2338" max="2338" width="2.5703125" style="8" customWidth="1"/>
    <col min="2339" max="2339" width="2.7109375" style="8" customWidth="1"/>
    <col min="2340" max="2340" width="33.7109375" style="8" customWidth="1"/>
    <col min="2341" max="2342" width="9.140625" style="8"/>
    <col min="2343" max="2343" width="9.5703125" style="8" bestFit="1" customWidth="1"/>
    <col min="2344" max="2560" width="9.140625" style="8"/>
    <col min="2561" max="2561" width="2.7109375" style="8" customWidth="1"/>
    <col min="2562" max="2562" width="33.7109375" style="8" customWidth="1"/>
    <col min="2563" max="2564" width="10.42578125" style="8" bestFit="1" customWidth="1"/>
    <col min="2565" max="2565" width="10.28515625" style="8" bestFit="1" customWidth="1"/>
    <col min="2566" max="2566" width="9.42578125" style="8" bestFit="1" customWidth="1"/>
    <col min="2567" max="2567" width="10.28515625" style="8" bestFit="1" customWidth="1"/>
    <col min="2568" max="2568" width="9.7109375" style="8" bestFit="1" customWidth="1"/>
    <col min="2569" max="2569" width="10.28515625" style="8" bestFit="1" customWidth="1"/>
    <col min="2570" max="2570" width="9.42578125" style="8" bestFit="1" customWidth="1"/>
    <col min="2571" max="2571" width="10.28515625" style="8" bestFit="1" customWidth="1"/>
    <col min="2572" max="2572" width="9.7109375" style="8" bestFit="1" customWidth="1"/>
    <col min="2573" max="2593" width="10.42578125" style="8" bestFit="1" customWidth="1"/>
    <col min="2594" max="2594" width="2.5703125" style="8" customWidth="1"/>
    <col min="2595" max="2595" width="2.7109375" style="8" customWidth="1"/>
    <col min="2596" max="2596" width="33.7109375" style="8" customWidth="1"/>
    <col min="2597" max="2598" width="9.140625" style="8"/>
    <col min="2599" max="2599" width="9.5703125" style="8" bestFit="1" customWidth="1"/>
    <col min="2600" max="2816" width="9.140625" style="8"/>
    <col min="2817" max="2817" width="2.7109375" style="8" customWidth="1"/>
    <col min="2818" max="2818" width="33.7109375" style="8" customWidth="1"/>
    <col min="2819" max="2820" width="10.42578125" style="8" bestFit="1" customWidth="1"/>
    <col min="2821" max="2821" width="10.28515625" style="8" bestFit="1" customWidth="1"/>
    <col min="2822" max="2822" width="9.42578125" style="8" bestFit="1" customWidth="1"/>
    <col min="2823" max="2823" width="10.28515625" style="8" bestFit="1" customWidth="1"/>
    <col min="2824" max="2824" width="9.7109375" style="8" bestFit="1" customWidth="1"/>
    <col min="2825" max="2825" width="10.28515625" style="8" bestFit="1" customWidth="1"/>
    <col min="2826" max="2826" width="9.42578125" style="8" bestFit="1" customWidth="1"/>
    <col min="2827" max="2827" width="10.28515625" style="8" bestFit="1" customWidth="1"/>
    <col min="2828" max="2828" width="9.7109375" style="8" bestFit="1" customWidth="1"/>
    <col min="2829" max="2849" width="10.42578125" style="8" bestFit="1" customWidth="1"/>
    <col min="2850" max="2850" width="2.5703125" style="8" customWidth="1"/>
    <col min="2851" max="2851" width="2.7109375" style="8" customWidth="1"/>
    <col min="2852" max="2852" width="33.7109375" style="8" customWidth="1"/>
    <col min="2853" max="2854" width="9.140625" style="8"/>
    <col min="2855" max="2855" width="9.5703125" style="8" bestFit="1" customWidth="1"/>
    <col min="2856" max="3072" width="9.140625" style="8"/>
    <col min="3073" max="3073" width="2.7109375" style="8" customWidth="1"/>
    <col min="3074" max="3074" width="33.7109375" style="8" customWidth="1"/>
    <col min="3075" max="3076" width="10.42578125" style="8" bestFit="1" customWidth="1"/>
    <col min="3077" max="3077" width="10.28515625" style="8" bestFit="1" customWidth="1"/>
    <col min="3078" max="3078" width="9.42578125" style="8" bestFit="1" customWidth="1"/>
    <col min="3079" max="3079" width="10.28515625" style="8" bestFit="1" customWidth="1"/>
    <col min="3080" max="3080" width="9.7109375" style="8" bestFit="1" customWidth="1"/>
    <col min="3081" max="3081" width="10.28515625" style="8" bestFit="1" customWidth="1"/>
    <col min="3082" max="3082" width="9.42578125" style="8" bestFit="1" customWidth="1"/>
    <col min="3083" max="3083" width="10.28515625" style="8" bestFit="1" customWidth="1"/>
    <col min="3084" max="3084" width="9.7109375" style="8" bestFit="1" customWidth="1"/>
    <col min="3085" max="3105" width="10.42578125" style="8" bestFit="1" customWidth="1"/>
    <col min="3106" max="3106" width="2.5703125" style="8" customWidth="1"/>
    <col min="3107" max="3107" width="2.7109375" style="8" customWidth="1"/>
    <col min="3108" max="3108" width="33.7109375" style="8" customWidth="1"/>
    <col min="3109" max="3110" width="9.140625" style="8"/>
    <col min="3111" max="3111" width="9.5703125" style="8" bestFit="1" customWidth="1"/>
    <col min="3112" max="3328" width="9.140625" style="8"/>
    <col min="3329" max="3329" width="2.7109375" style="8" customWidth="1"/>
    <col min="3330" max="3330" width="33.7109375" style="8" customWidth="1"/>
    <col min="3331" max="3332" width="10.42578125" style="8" bestFit="1" customWidth="1"/>
    <col min="3333" max="3333" width="10.28515625" style="8" bestFit="1" customWidth="1"/>
    <col min="3334" max="3334" width="9.42578125" style="8" bestFit="1" customWidth="1"/>
    <col min="3335" max="3335" width="10.28515625" style="8" bestFit="1" customWidth="1"/>
    <col min="3336" max="3336" width="9.7109375" style="8" bestFit="1" customWidth="1"/>
    <col min="3337" max="3337" width="10.28515625" style="8" bestFit="1" customWidth="1"/>
    <col min="3338" max="3338" width="9.42578125" style="8" bestFit="1" customWidth="1"/>
    <col min="3339" max="3339" width="10.28515625" style="8" bestFit="1" customWidth="1"/>
    <col min="3340" max="3340" width="9.7109375" style="8" bestFit="1" customWidth="1"/>
    <col min="3341" max="3361" width="10.42578125" style="8" bestFit="1" customWidth="1"/>
    <col min="3362" max="3362" width="2.5703125" style="8" customWidth="1"/>
    <col min="3363" max="3363" width="2.7109375" style="8" customWidth="1"/>
    <col min="3364" max="3364" width="33.7109375" style="8" customWidth="1"/>
    <col min="3365" max="3366" width="9.140625" style="8"/>
    <col min="3367" max="3367" width="9.5703125" style="8" bestFit="1" customWidth="1"/>
    <col min="3368" max="3584" width="9.140625" style="8"/>
    <col min="3585" max="3585" width="2.7109375" style="8" customWidth="1"/>
    <col min="3586" max="3586" width="33.7109375" style="8" customWidth="1"/>
    <col min="3587" max="3588" width="10.42578125" style="8" bestFit="1" customWidth="1"/>
    <col min="3589" max="3589" width="10.28515625" style="8" bestFit="1" customWidth="1"/>
    <col min="3590" max="3590" width="9.42578125" style="8" bestFit="1" customWidth="1"/>
    <col min="3591" max="3591" width="10.28515625" style="8" bestFit="1" customWidth="1"/>
    <col min="3592" max="3592" width="9.7109375" style="8" bestFit="1" customWidth="1"/>
    <col min="3593" max="3593" width="10.28515625" style="8" bestFit="1" customWidth="1"/>
    <col min="3594" max="3594" width="9.42578125" style="8" bestFit="1" customWidth="1"/>
    <col min="3595" max="3595" width="10.28515625" style="8" bestFit="1" customWidth="1"/>
    <col min="3596" max="3596" width="9.7109375" style="8" bestFit="1" customWidth="1"/>
    <col min="3597" max="3617" width="10.42578125" style="8" bestFit="1" customWidth="1"/>
    <col min="3618" max="3618" width="2.5703125" style="8" customWidth="1"/>
    <col min="3619" max="3619" width="2.7109375" style="8" customWidth="1"/>
    <col min="3620" max="3620" width="33.7109375" style="8" customWidth="1"/>
    <col min="3621" max="3622" width="9.140625" style="8"/>
    <col min="3623" max="3623" width="9.5703125" style="8" bestFit="1" customWidth="1"/>
    <col min="3624" max="3840" width="9.140625" style="8"/>
    <col min="3841" max="3841" width="2.7109375" style="8" customWidth="1"/>
    <col min="3842" max="3842" width="33.7109375" style="8" customWidth="1"/>
    <col min="3843" max="3844" width="10.42578125" style="8" bestFit="1" customWidth="1"/>
    <col min="3845" max="3845" width="10.28515625" style="8" bestFit="1" customWidth="1"/>
    <col min="3846" max="3846" width="9.42578125" style="8" bestFit="1" customWidth="1"/>
    <col min="3847" max="3847" width="10.28515625" style="8" bestFit="1" customWidth="1"/>
    <col min="3848" max="3848" width="9.7109375" style="8" bestFit="1" customWidth="1"/>
    <col min="3849" max="3849" width="10.28515625" style="8" bestFit="1" customWidth="1"/>
    <col min="3850" max="3850" width="9.42578125" style="8" bestFit="1" customWidth="1"/>
    <col min="3851" max="3851" width="10.28515625" style="8" bestFit="1" customWidth="1"/>
    <col min="3852" max="3852" width="9.7109375" style="8" bestFit="1" customWidth="1"/>
    <col min="3853" max="3873" width="10.42578125" style="8" bestFit="1" customWidth="1"/>
    <col min="3874" max="3874" width="2.5703125" style="8" customWidth="1"/>
    <col min="3875" max="3875" width="2.7109375" style="8" customWidth="1"/>
    <col min="3876" max="3876" width="33.7109375" style="8" customWidth="1"/>
    <col min="3877" max="3878" width="9.140625" style="8"/>
    <col min="3879" max="3879" width="9.5703125" style="8" bestFit="1" customWidth="1"/>
    <col min="3880" max="4096" width="9.140625" style="8"/>
    <col min="4097" max="4097" width="2.7109375" style="8" customWidth="1"/>
    <col min="4098" max="4098" width="33.7109375" style="8" customWidth="1"/>
    <col min="4099" max="4100" width="10.42578125" style="8" bestFit="1" customWidth="1"/>
    <col min="4101" max="4101" width="10.28515625" style="8" bestFit="1" customWidth="1"/>
    <col min="4102" max="4102" width="9.42578125" style="8" bestFit="1" customWidth="1"/>
    <col min="4103" max="4103" width="10.28515625" style="8" bestFit="1" customWidth="1"/>
    <col min="4104" max="4104" width="9.7109375" style="8" bestFit="1" customWidth="1"/>
    <col min="4105" max="4105" width="10.28515625" style="8" bestFit="1" customWidth="1"/>
    <col min="4106" max="4106" width="9.42578125" style="8" bestFit="1" customWidth="1"/>
    <col min="4107" max="4107" width="10.28515625" style="8" bestFit="1" customWidth="1"/>
    <col min="4108" max="4108" width="9.7109375" style="8" bestFit="1" customWidth="1"/>
    <col min="4109" max="4129" width="10.42578125" style="8" bestFit="1" customWidth="1"/>
    <col min="4130" max="4130" width="2.5703125" style="8" customWidth="1"/>
    <col min="4131" max="4131" width="2.7109375" style="8" customWidth="1"/>
    <col min="4132" max="4132" width="33.7109375" style="8" customWidth="1"/>
    <col min="4133" max="4134" width="9.140625" style="8"/>
    <col min="4135" max="4135" width="9.5703125" style="8" bestFit="1" customWidth="1"/>
    <col min="4136" max="4352" width="9.140625" style="8"/>
    <col min="4353" max="4353" width="2.7109375" style="8" customWidth="1"/>
    <col min="4354" max="4354" width="33.7109375" style="8" customWidth="1"/>
    <col min="4355" max="4356" width="10.42578125" style="8" bestFit="1" customWidth="1"/>
    <col min="4357" max="4357" width="10.28515625" style="8" bestFit="1" customWidth="1"/>
    <col min="4358" max="4358" width="9.42578125" style="8" bestFit="1" customWidth="1"/>
    <col min="4359" max="4359" width="10.28515625" style="8" bestFit="1" customWidth="1"/>
    <col min="4360" max="4360" width="9.7109375" style="8" bestFit="1" customWidth="1"/>
    <col min="4361" max="4361" width="10.28515625" style="8" bestFit="1" customWidth="1"/>
    <col min="4362" max="4362" width="9.42578125" style="8" bestFit="1" customWidth="1"/>
    <col min="4363" max="4363" width="10.28515625" style="8" bestFit="1" customWidth="1"/>
    <col min="4364" max="4364" width="9.7109375" style="8" bestFit="1" customWidth="1"/>
    <col min="4365" max="4385" width="10.42578125" style="8" bestFit="1" customWidth="1"/>
    <col min="4386" max="4386" width="2.5703125" style="8" customWidth="1"/>
    <col min="4387" max="4387" width="2.7109375" style="8" customWidth="1"/>
    <col min="4388" max="4388" width="33.7109375" style="8" customWidth="1"/>
    <col min="4389" max="4390" width="9.140625" style="8"/>
    <col min="4391" max="4391" width="9.5703125" style="8" bestFit="1" customWidth="1"/>
    <col min="4392" max="4608" width="9.140625" style="8"/>
    <col min="4609" max="4609" width="2.7109375" style="8" customWidth="1"/>
    <col min="4610" max="4610" width="33.7109375" style="8" customWidth="1"/>
    <col min="4611" max="4612" width="10.42578125" style="8" bestFit="1" customWidth="1"/>
    <col min="4613" max="4613" width="10.28515625" style="8" bestFit="1" customWidth="1"/>
    <col min="4614" max="4614" width="9.42578125" style="8" bestFit="1" customWidth="1"/>
    <col min="4615" max="4615" width="10.28515625" style="8" bestFit="1" customWidth="1"/>
    <col min="4616" max="4616" width="9.7109375" style="8" bestFit="1" customWidth="1"/>
    <col min="4617" max="4617" width="10.28515625" style="8" bestFit="1" customWidth="1"/>
    <col min="4618" max="4618" width="9.42578125" style="8" bestFit="1" customWidth="1"/>
    <col min="4619" max="4619" width="10.28515625" style="8" bestFit="1" customWidth="1"/>
    <col min="4620" max="4620" width="9.7109375" style="8" bestFit="1" customWidth="1"/>
    <col min="4621" max="4641" width="10.42578125" style="8" bestFit="1" customWidth="1"/>
    <col min="4642" max="4642" width="2.5703125" style="8" customWidth="1"/>
    <col min="4643" max="4643" width="2.7109375" style="8" customWidth="1"/>
    <col min="4644" max="4644" width="33.7109375" style="8" customWidth="1"/>
    <col min="4645" max="4646" width="9.140625" style="8"/>
    <col min="4647" max="4647" width="9.5703125" style="8" bestFit="1" customWidth="1"/>
    <col min="4648" max="4864" width="9.140625" style="8"/>
    <col min="4865" max="4865" width="2.7109375" style="8" customWidth="1"/>
    <col min="4866" max="4866" width="33.7109375" style="8" customWidth="1"/>
    <col min="4867" max="4868" width="10.42578125" style="8" bestFit="1" customWidth="1"/>
    <col min="4869" max="4869" width="10.28515625" style="8" bestFit="1" customWidth="1"/>
    <col min="4870" max="4870" width="9.42578125" style="8" bestFit="1" customWidth="1"/>
    <col min="4871" max="4871" width="10.28515625" style="8" bestFit="1" customWidth="1"/>
    <col min="4872" max="4872" width="9.7109375" style="8" bestFit="1" customWidth="1"/>
    <col min="4873" max="4873" width="10.28515625" style="8" bestFit="1" customWidth="1"/>
    <col min="4874" max="4874" width="9.42578125" style="8" bestFit="1" customWidth="1"/>
    <col min="4875" max="4875" width="10.28515625" style="8" bestFit="1" customWidth="1"/>
    <col min="4876" max="4876" width="9.7109375" style="8" bestFit="1" customWidth="1"/>
    <col min="4877" max="4897" width="10.42578125" style="8" bestFit="1" customWidth="1"/>
    <col min="4898" max="4898" width="2.5703125" style="8" customWidth="1"/>
    <col min="4899" max="4899" width="2.7109375" style="8" customWidth="1"/>
    <col min="4900" max="4900" width="33.7109375" style="8" customWidth="1"/>
    <col min="4901" max="4902" width="9.140625" style="8"/>
    <col min="4903" max="4903" width="9.5703125" style="8" bestFit="1" customWidth="1"/>
    <col min="4904" max="5120" width="9.140625" style="8"/>
    <col min="5121" max="5121" width="2.7109375" style="8" customWidth="1"/>
    <col min="5122" max="5122" width="33.7109375" style="8" customWidth="1"/>
    <col min="5123" max="5124" width="10.42578125" style="8" bestFit="1" customWidth="1"/>
    <col min="5125" max="5125" width="10.28515625" style="8" bestFit="1" customWidth="1"/>
    <col min="5126" max="5126" width="9.42578125" style="8" bestFit="1" customWidth="1"/>
    <col min="5127" max="5127" width="10.28515625" style="8" bestFit="1" customWidth="1"/>
    <col min="5128" max="5128" width="9.7109375" style="8" bestFit="1" customWidth="1"/>
    <col min="5129" max="5129" width="10.28515625" style="8" bestFit="1" customWidth="1"/>
    <col min="5130" max="5130" width="9.42578125" style="8" bestFit="1" customWidth="1"/>
    <col min="5131" max="5131" width="10.28515625" style="8" bestFit="1" customWidth="1"/>
    <col min="5132" max="5132" width="9.7109375" style="8" bestFit="1" customWidth="1"/>
    <col min="5133" max="5153" width="10.42578125" style="8" bestFit="1" customWidth="1"/>
    <col min="5154" max="5154" width="2.5703125" style="8" customWidth="1"/>
    <col min="5155" max="5155" width="2.7109375" style="8" customWidth="1"/>
    <col min="5156" max="5156" width="33.7109375" style="8" customWidth="1"/>
    <col min="5157" max="5158" width="9.140625" style="8"/>
    <col min="5159" max="5159" width="9.5703125" style="8" bestFit="1" customWidth="1"/>
    <col min="5160" max="5376" width="9.140625" style="8"/>
    <col min="5377" max="5377" width="2.7109375" style="8" customWidth="1"/>
    <col min="5378" max="5378" width="33.7109375" style="8" customWidth="1"/>
    <col min="5379" max="5380" width="10.42578125" style="8" bestFit="1" customWidth="1"/>
    <col min="5381" max="5381" width="10.28515625" style="8" bestFit="1" customWidth="1"/>
    <col min="5382" max="5382" width="9.42578125" style="8" bestFit="1" customWidth="1"/>
    <col min="5383" max="5383" width="10.28515625" style="8" bestFit="1" customWidth="1"/>
    <col min="5384" max="5384" width="9.7109375" style="8" bestFit="1" customWidth="1"/>
    <col min="5385" max="5385" width="10.28515625" style="8" bestFit="1" customWidth="1"/>
    <col min="5386" max="5386" width="9.42578125" style="8" bestFit="1" customWidth="1"/>
    <col min="5387" max="5387" width="10.28515625" style="8" bestFit="1" customWidth="1"/>
    <col min="5388" max="5388" width="9.7109375" style="8" bestFit="1" customWidth="1"/>
    <col min="5389" max="5409" width="10.42578125" style="8" bestFit="1" customWidth="1"/>
    <col min="5410" max="5410" width="2.5703125" style="8" customWidth="1"/>
    <col min="5411" max="5411" width="2.7109375" style="8" customWidth="1"/>
    <col min="5412" max="5412" width="33.7109375" style="8" customWidth="1"/>
    <col min="5413" max="5414" width="9.140625" style="8"/>
    <col min="5415" max="5415" width="9.5703125" style="8" bestFit="1" customWidth="1"/>
    <col min="5416" max="5632" width="9.140625" style="8"/>
    <col min="5633" max="5633" width="2.7109375" style="8" customWidth="1"/>
    <col min="5634" max="5634" width="33.7109375" style="8" customWidth="1"/>
    <col min="5635" max="5636" width="10.42578125" style="8" bestFit="1" customWidth="1"/>
    <col min="5637" max="5637" width="10.28515625" style="8" bestFit="1" customWidth="1"/>
    <col min="5638" max="5638" width="9.42578125" style="8" bestFit="1" customWidth="1"/>
    <col min="5639" max="5639" width="10.28515625" style="8" bestFit="1" customWidth="1"/>
    <col min="5640" max="5640" width="9.7109375" style="8" bestFit="1" customWidth="1"/>
    <col min="5641" max="5641" width="10.28515625" style="8" bestFit="1" customWidth="1"/>
    <col min="5642" max="5642" width="9.42578125" style="8" bestFit="1" customWidth="1"/>
    <col min="5643" max="5643" width="10.28515625" style="8" bestFit="1" customWidth="1"/>
    <col min="5644" max="5644" width="9.7109375" style="8" bestFit="1" customWidth="1"/>
    <col min="5645" max="5665" width="10.42578125" style="8" bestFit="1" customWidth="1"/>
    <col min="5666" max="5666" width="2.5703125" style="8" customWidth="1"/>
    <col min="5667" max="5667" width="2.7109375" style="8" customWidth="1"/>
    <col min="5668" max="5668" width="33.7109375" style="8" customWidth="1"/>
    <col min="5669" max="5670" width="9.140625" style="8"/>
    <col min="5671" max="5671" width="9.5703125" style="8" bestFit="1" customWidth="1"/>
    <col min="5672" max="5888" width="9.140625" style="8"/>
    <col min="5889" max="5889" width="2.7109375" style="8" customWidth="1"/>
    <col min="5890" max="5890" width="33.7109375" style="8" customWidth="1"/>
    <col min="5891" max="5892" width="10.42578125" style="8" bestFit="1" customWidth="1"/>
    <col min="5893" max="5893" width="10.28515625" style="8" bestFit="1" customWidth="1"/>
    <col min="5894" max="5894" width="9.42578125" style="8" bestFit="1" customWidth="1"/>
    <col min="5895" max="5895" width="10.28515625" style="8" bestFit="1" customWidth="1"/>
    <col min="5896" max="5896" width="9.7109375" style="8" bestFit="1" customWidth="1"/>
    <col min="5897" max="5897" width="10.28515625" style="8" bestFit="1" customWidth="1"/>
    <col min="5898" max="5898" width="9.42578125" style="8" bestFit="1" customWidth="1"/>
    <col min="5899" max="5899" width="10.28515625" style="8" bestFit="1" customWidth="1"/>
    <col min="5900" max="5900" width="9.7109375" style="8" bestFit="1" customWidth="1"/>
    <col min="5901" max="5921" width="10.42578125" style="8" bestFit="1" customWidth="1"/>
    <col min="5922" max="5922" width="2.5703125" style="8" customWidth="1"/>
    <col min="5923" max="5923" width="2.7109375" style="8" customWidth="1"/>
    <col min="5924" max="5924" width="33.7109375" style="8" customWidth="1"/>
    <col min="5925" max="5926" width="9.140625" style="8"/>
    <col min="5927" max="5927" width="9.5703125" style="8" bestFit="1" customWidth="1"/>
    <col min="5928" max="6144" width="9.140625" style="8"/>
    <col min="6145" max="6145" width="2.7109375" style="8" customWidth="1"/>
    <col min="6146" max="6146" width="33.7109375" style="8" customWidth="1"/>
    <col min="6147" max="6148" width="10.42578125" style="8" bestFit="1" customWidth="1"/>
    <col min="6149" max="6149" width="10.28515625" style="8" bestFit="1" customWidth="1"/>
    <col min="6150" max="6150" width="9.42578125" style="8" bestFit="1" customWidth="1"/>
    <col min="6151" max="6151" width="10.28515625" style="8" bestFit="1" customWidth="1"/>
    <col min="6152" max="6152" width="9.7109375" style="8" bestFit="1" customWidth="1"/>
    <col min="6153" max="6153" width="10.28515625" style="8" bestFit="1" customWidth="1"/>
    <col min="6154" max="6154" width="9.42578125" style="8" bestFit="1" customWidth="1"/>
    <col min="6155" max="6155" width="10.28515625" style="8" bestFit="1" customWidth="1"/>
    <col min="6156" max="6156" width="9.7109375" style="8" bestFit="1" customWidth="1"/>
    <col min="6157" max="6177" width="10.42578125" style="8" bestFit="1" customWidth="1"/>
    <col min="6178" max="6178" width="2.5703125" style="8" customWidth="1"/>
    <col min="6179" max="6179" width="2.7109375" style="8" customWidth="1"/>
    <col min="6180" max="6180" width="33.7109375" style="8" customWidth="1"/>
    <col min="6181" max="6182" width="9.140625" style="8"/>
    <col min="6183" max="6183" width="9.5703125" style="8" bestFit="1" customWidth="1"/>
    <col min="6184" max="6400" width="9.140625" style="8"/>
    <col min="6401" max="6401" width="2.7109375" style="8" customWidth="1"/>
    <col min="6402" max="6402" width="33.7109375" style="8" customWidth="1"/>
    <col min="6403" max="6404" width="10.42578125" style="8" bestFit="1" customWidth="1"/>
    <col min="6405" max="6405" width="10.28515625" style="8" bestFit="1" customWidth="1"/>
    <col min="6406" max="6406" width="9.42578125" style="8" bestFit="1" customWidth="1"/>
    <col min="6407" max="6407" width="10.28515625" style="8" bestFit="1" customWidth="1"/>
    <col min="6408" max="6408" width="9.7109375" style="8" bestFit="1" customWidth="1"/>
    <col min="6409" max="6409" width="10.28515625" style="8" bestFit="1" customWidth="1"/>
    <col min="6410" max="6410" width="9.42578125" style="8" bestFit="1" customWidth="1"/>
    <col min="6411" max="6411" width="10.28515625" style="8" bestFit="1" customWidth="1"/>
    <col min="6412" max="6412" width="9.7109375" style="8" bestFit="1" customWidth="1"/>
    <col min="6413" max="6433" width="10.42578125" style="8" bestFit="1" customWidth="1"/>
    <col min="6434" max="6434" width="2.5703125" style="8" customWidth="1"/>
    <col min="6435" max="6435" width="2.7109375" style="8" customWidth="1"/>
    <col min="6436" max="6436" width="33.7109375" style="8" customWidth="1"/>
    <col min="6437" max="6438" width="9.140625" style="8"/>
    <col min="6439" max="6439" width="9.5703125" style="8" bestFit="1" customWidth="1"/>
    <col min="6440" max="6656" width="9.140625" style="8"/>
    <col min="6657" max="6657" width="2.7109375" style="8" customWidth="1"/>
    <col min="6658" max="6658" width="33.7109375" style="8" customWidth="1"/>
    <col min="6659" max="6660" width="10.42578125" style="8" bestFit="1" customWidth="1"/>
    <col min="6661" max="6661" width="10.28515625" style="8" bestFit="1" customWidth="1"/>
    <col min="6662" max="6662" width="9.42578125" style="8" bestFit="1" customWidth="1"/>
    <col min="6663" max="6663" width="10.28515625" style="8" bestFit="1" customWidth="1"/>
    <col min="6664" max="6664" width="9.7109375" style="8" bestFit="1" customWidth="1"/>
    <col min="6665" max="6665" width="10.28515625" style="8" bestFit="1" customWidth="1"/>
    <col min="6666" max="6666" width="9.42578125" style="8" bestFit="1" customWidth="1"/>
    <col min="6667" max="6667" width="10.28515625" style="8" bestFit="1" customWidth="1"/>
    <col min="6668" max="6668" width="9.7109375" style="8" bestFit="1" customWidth="1"/>
    <col min="6669" max="6689" width="10.42578125" style="8" bestFit="1" customWidth="1"/>
    <col min="6690" max="6690" width="2.5703125" style="8" customWidth="1"/>
    <col min="6691" max="6691" width="2.7109375" style="8" customWidth="1"/>
    <col min="6692" max="6692" width="33.7109375" style="8" customWidth="1"/>
    <col min="6693" max="6694" width="9.140625" style="8"/>
    <col min="6695" max="6695" width="9.5703125" style="8" bestFit="1" customWidth="1"/>
    <col min="6696" max="6912" width="9.140625" style="8"/>
    <col min="6913" max="6913" width="2.7109375" style="8" customWidth="1"/>
    <col min="6914" max="6914" width="33.7109375" style="8" customWidth="1"/>
    <col min="6915" max="6916" width="10.42578125" style="8" bestFit="1" customWidth="1"/>
    <col min="6917" max="6917" width="10.28515625" style="8" bestFit="1" customWidth="1"/>
    <col min="6918" max="6918" width="9.42578125" style="8" bestFit="1" customWidth="1"/>
    <col min="6919" max="6919" width="10.28515625" style="8" bestFit="1" customWidth="1"/>
    <col min="6920" max="6920" width="9.7109375" style="8" bestFit="1" customWidth="1"/>
    <col min="6921" max="6921" width="10.28515625" style="8" bestFit="1" customWidth="1"/>
    <col min="6922" max="6922" width="9.42578125" style="8" bestFit="1" customWidth="1"/>
    <col min="6923" max="6923" width="10.28515625" style="8" bestFit="1" customWidth="1"/>
    <col min="6924" max="6924" width="9.7109375" style="8" bestFit="1" customWidth="1"/>
    <col min="6925" max="6945" width="10.42578125" style="8" bestFit="1" customWidth="1"/>
    <col min="6946" max="6946" width="2.5703125" style="8" customWidth="1"/>
    <col min="6947" max="6947" width="2.7109375" style="8" customWidth="1"/>
    <col min="6948" max="6948" width="33.7109375" style="8" customWidth="1"/>
    <col min="6949" max="6950" width="9.140625" style="8"/>
    <col min="6951" max="6951" width="9.5703125" style="8" bestFit="1" customWidth="1"/>
    <col min="6952" max="7168" width="9.140625" style="8"/>
    <col min="7169" max="7169" width="2.7109375" style="8" customWidth="1"/>
    <col min="7170" max="7170" width="33.7109375" style="8" customWidth="1"/>
    <col min="7171" max="7172" width="10.42578125" style="8" bestFit="1" customWidth="1"/>
    <col min="7173" max="7173" width="10.28515625" style="8" bestFit="1" customWidth="1"/>
    <col min="7174" max="7174" width="9.42578125" style="8" bestFit="1" customWidth="1"/>
    <col min="7175" max="7175" width="10.28515625" style="8" bestFit="1" customWidth="1"/>
    <col min="7176" max="7176" width="9.7109375" style="8" bestFit="1" customWidth="1"/>
    <col min="7177" max="7177" width="10.28515625" style="8" bestFit="1" customWidth="1"/>
    <col min="7178" max="7178" width="9.42578125" style="8" bestFit="1" customWidth="1"/>
    <col min="7179" max="7179" width="10.28515625" style="8" bestFit="1" customWidth="1"/>
    <col min="7180" max="7180" width="9.7109375" style="8" bestFit="1" customWidth="1"/>
    <col min="7181" max="7201" width="10.42578125" style="8" bestFit="1" customWidth="1"/>
    <col min="7202" max="7202" width="2.5703125" style="8" customWidth="1"/>
    <col min="7203" max="7203" width="2.7109375" style="8" customWidth="1"/>
    <col min="7204" max="7204" width="33.7109375" style="8" customWidth="1"/>
    <col min="7205" max="7206" width="9.140625" style="8"/>
    <col min="7207" max="7207" width="9.5703125" style="8" bestFit="1" customWidth="1"/>
    <col min="7208" max="7424" width="9.140625" style="8"/>
    <col min="7425" max="7425" width="2.7109375" style="8" customWidth="1"/>
    <col min="7426" max="7426" width="33.7109375" style="8" customWidth="1"/>
    <col min="7427" max="7428" width="10.42578125" style="8" bestFit="1" customWidth="1"/>
    <col min="7429" max="7429" width="10.28515625" style="8" bestFit="1" customWidth="1"/>
    <col min="7430" max="7430" width="9.42578125" style="8" bestFit="1" customWidth="1"/>
    <col min="7431" max="7431" width="10.28515625" style="8" bestFit="1" customWidth="1"/>
    <col min="7432" max="7432" width="9.7109375" style="8" bestFit="1" customWidth="1"/>
    <col min="7433" max="7433" width="10.28515625" style="8" bestFit="1" customWidth="1"/>
    <col min="7434" max="7434" width="9.42578125" style="8" bestFit="1" customWidth="1"/>
    <col min="7435" max="7435" width="10.28515625" style="8" bestFit="1" customWidth="1"/>
    <col min="7436" max="7436" width="9.7109375" style="8" bestFit="1" customWidth="1"/>
    <col min="7437" max="7457" width="10.42578125" style="8" bestFit="1" customWidth="1"/>
    <col min="7458" max="7458" width="2.5703125" style="8" customWidth="1"/>
    <col min="7459" max="7459" width="2.7109375" style="8" customWidth="1"/>
    <col min="7460" max="7460" width="33.7109375" style="8" customWidth="1"/>
    <col min="7461" max="7462" width="9.140625" style="8"/>
    <col min="7463" max="7463" width="9.5703125" style="8" bestFit="1" customWidth="1"/>
    <col min="7464" max="7680" width="9.140625" style="8"/>
    <col min="7681" max="7681" width="2.7109375" style="8" customWidth="1"/>
    <col min="7682" max="7682" width="33.7109375" style="8" customWidth="1"/>
    <col min="7683" max="7684" width="10.42578125" style="8" bestFit="1" customWidth="1"/>
    <col min="7685" max="7685" width="10.28515625" style="8" bestFit="1" customWidth="1"/>
    <col min="7686" max="7686" width="9.42578125" style="8" bestFit="1" customWidth="1"/>
    <col min="7687" max="7687" width="10.28515625" style="8" bestFit="1" customWidth="1"/>
    <col min="7688" max="7688" width="9.7109375" style="8" bestFit="1" customWidth="1"/>
    <col min="7689" max="7689" width="10.28515625" style="8" bestFit="1" customWidth="1"/>
    <col min="7690" max="7690" width="9.42578125" style="8" bestFit="1" customWidth="1"/>
    <col min="7691" max="7691" width="10.28515625" style="8" bestFit="1" customWidth="1"/>
    <col min="7692" max="7692" width="9.7109375" style="8" bestFit="1" customWidth="1"/>
    <col min="7693" max="7713" width="10.42578125" style="8" bestFit="1" customWidth="1"/>
    <col min="7714" max="7714" width="2.5703125" style="8" customWidth="1"/>
    <col min="7715" max="7715" width="2.7109375" style="8" customWidth="1"/>
    <col min="7716" max="7716" width="33.7109375" style="8" customWidth="1"/>
    <col min="7717" max="7718" width="9.140625" style="8"/>
    <col min="7719" max="7719" width="9.5703125" style="8" bestFit="1" customWidth="1"/>
    <col min="7720" max="7936" width="9.140625" style="8"/>
    <col min="7937" max="7937" width="2.7109375" style="8" customWidth="1"/>
    <col min="7938" max="7938" width="33.7109375" style="8" customWidth="1"/>
    <col min="7939" max="7940" width="10.42578125" style="8" bestFit="1" customWidth="1"/>
    <col min="7941" max="7941" width="10.28515625" style="8" bestFit="1" customWidth="1"/>
    <col min="7942" max="7942" width="9.42578125" style="8" bestFit="1" customWidth="1"/>
    <col min="7943" max="7943" width="10.28515625" style="8" bestFit="1" customWidth="1"/>
    <col min="7944" max="7944" width="9.7109375" style="8" bestFit="1" customWidth="1"/>
    <col min="7945" max="7945" width="10.28515625" style="8" bestFit="1" customWidth="1"/>
    <col min="7946" max="7946" width="9.42578125" style="8" bestFit="1" customWidth="1"/>
    <col min="7947" max="7947" width="10.28515625" style="8" bestFit="1" customWidth="1"/>
    <col min="7948" max="7948" width="9.7109375" style="8" bestFit="1" customWidth="1"/>
    <col min="7949" max="7969" width="10.42578125" style="8" bestFit="1" customWidth="1"/>
    <col min="7970" max="7970" width="2.5703125" style="8" customWidth="1"/>
    <col min="7971" max="7971" width="2.7109375" style="8" customWidth="1"/>
    <col min="7972" max="7972" width="33.7109375" style="8" customWidth="1"/>
    <col min="7973" max="7974" width="9.140625" style="8"/>
    <col min="7975" max="7975" width="9.5703125" style="8" bestFit="1" customWidth="1"/>
    <col min="7976" max="8192" width="9.140625" style="8"/>
    <col min="8193" max="8193" width="2.7109375" style="8" customWidth="1"/>
    <col min="8194" max="8194" width="33.7109375" style="8" customWidth="1"/>
    <col min="8195" max="8196" width="10.42578125" style="8" bestFit="1" customWidth="1"/>
    <col min="8197" max="8197" width="10.28515625" style="8" bestFit="1" customWidth="1"/>
    <col min="8198" max="8198" width="9.42578125" style="8" bestFit="1" customWidth="1"/>
    <col min="8199" max="8199" width="10.28515625" style="8" bestFit="1" customWidth="1"/>
    <col min="8200" max="8200" width="9.7109375" style="8" bestFit="1" customWidth="1"/>
    <col min="8201" max="8201" width="10.28515625" style="8" bestFit="1" customWidth="1"/>
    <col min="8202" max="8202" width="9.42578125" style="8" bestFit="1" customWidth="1"/>
    <col min="8203" max="8203" width="10.28515625" style="8" bestFit="1" customWidth="1"/>
    <col min="8204" max="8204" width="9.7109375" style="8" bestFit="1" customWidth="1"/>
    <col min="8205" max="8225" width="10.42578125" style="8" bestFit="1" customWidth="1"/>
    <col min="8226" max="8226" width="2.5703125" style="8" customWidth="1"/>
    <col min="8227" max="8227" width="2.7109375" style="8" customWidth="1"/>
    <col min="8228" max="8228" width="33.7109375" style="8" customWidth="1"/>
    <col min="8229" max="8230" width="9.140625" style="8"/>
    <col min="8231" max="8231" width="9.5703125" style="8" bestFit="1" customWidth="1"/>
    <col min="8232" max="8448" width="9.140625" style="8"/>
    <col min="8449" max="8449" width="2.7109375" style="8" customWidth="1"/>
    <col min="8450" max="8450" width="33.7109375" style="8" customWidth="1"/>
    <col min="8451" max="8452" width="10.42578125" style="8" bestFit="1" customWidth="1"/>
    <col min="8453" max="8453" width="10.28515625" style="8" bestFit="1" customWidth="1"/>
    <col min="8454" max="8454" width="9.42578125" style="8" bestFit="1" customWidth="1"/>
    <col min="8455" max="8455" width="10.28515625" style="8" bestFit="1" customWidth="1"/>
    <col min="8456" max="8456" width="9.7109375" style="8" bestFit="1" customWidth="1"/>
    <col min="8457" max="8457" width="10.28515625" style="8" bestFit="1" customWidth="1"/>
    <col min="8458" max="8458" width="9.42578125" style="8" bestFit="1" customWidth="1"/>
    <col min="8459" max="8459" width="10.28515625" style="8" bestFit="1" customWidth="1"/>
    <col min="8460" max="8460" width="9.7109375" style="8" bestFit="1" customWidth="1"/>
    <col min="8461" max="8481" width="10.42578125" style="8" bestFit="1" customWidth="1"/>
    <col min="8482" max="8482" width="2.5703125" style="8" customWidth="1"/>
    <col min="8483" max="8483" width="2.7109375" style="8" customWidth="1"/>
    <col min="8484" max="8484" width="33.7109375" style="8" customWidth="1"/>
    <col min="8485" max="8486" width="9.140625" style="8"/>
    <col min="8487" max="8487" width="9.5703125" style="8" bestFit="1" customWidth="1"/>
    <col min="8488" max="8704" width="9.140625" style="8"/>
    <col min="8705" max="8705" width="2.7109375" style="8" customWidth="1"/>
    <col min="8706" max="8706" width="33.7109375" style="8" customWidth="1"/>
    <col min="8707" max="8708" width="10.42578125" style="8" bestFit="1" customWidth="1"/>
    <col min="8709" max="8709" width="10.28515625" style="8" bestFit="1" customWidth="1"/>
    <col min="8710" max="8710" width="9.42578125" style="8" bestFit="1" customWidth="1"/>
    <col min="8711" max="8711" width="10.28515625" style="8" bestFit="1" customWidth="1"/>
    <col min="8712" max="8712" width="9.7109375" style="8" bestFit="1" customWidth="1"/>
    <col min="8713" max="8713" width="10.28515625" style="8" bestFit="1" customWidth="1"/>
    <col min="8714" max="8714" width="9.42578125" style="8" bestFit="1" customWidth="1"/>
    <col min="8715" max="8715" width="10.28515625" style="8" bestFit="1" customWidth="1"/>
    <col min="8716" max="8716" width="9.7109375" style="8" bestFit="1" customWidth="1"/>
    <col min="8717" max="8737" width="10.42578125" style="8" bestFit="1" customWidth="1"/>
    <col min="8738" max="8738" width="2.5703125" style="8" customWidth="1"/>
    <col min="8739" max="8739" width="2.7109375" style="8" customWidth="1"/>
    <col min="8740" max="8740" width="33.7109375" style="8" customWidth="1"/>
    <col min="8741" max="8742" width="9.140625" style="8"/>
    <col min="8743" max="8743" width="9.5703125" style="8" bestFit="1" customWidth="1"/>
    <col min="8744" max="8960" width="9.140625" style="8"/>
    <col min="8961" max="8961" width="2.7109375" style="8" customWidth="1"/>
    <col min="8962" max="8962" width="33.7109375" style="8" customWidth="1"/>
    <col min="8963" max="8964" width="10.42578125" style="8" bestFit="1" customWidth="1"/>
    <col min="8965" max="8965" width="10.28515625" style="8" bestFit="1" customWidth="1"/>
    <col min="8966" max="8966" width="9.42578125" style="8" bestFit="1" customWidth="1"/>
    <col min="8967" max="8967" width="10.28515625" style="8" bestFit="1" customWidth="1"/>
    <col min="8968" max="8968" width="9.7109375" style="8" bestFit="1" customWidth="1"/>
    <col min="8969" max="8969" width="10.28515625" style="8" bestFit="1" customWidth="1"/>
    <col min="8970" max="8970" width="9.42578125" style="8" bestFit="1" customWidth="1"/>
    <col min="8971" max="8971" width="10.28515625" style="8" bestFit="1" customWidth="1"/>
    <col min="8972" max="8972" width="9.7109375" style="8" bestFit="1" customWidth="1"/>
    <col min="8973" max="8993" width="10.42578125" style="8" bestFit="1" customWidth="1"/>
    <col min="8994" max="8994" width="2.5703125" style="8" customWidth="1"/>
    <col min="8995" max="8995" width="2.7109375" style="8" customWidth="1"/>
    <col min="8996" max="8996" width="33.7109375" style="8" customWidth="1"/>
    <col min="8997" max="8998" width="9.140625" style="8"/>
    <col min="8999" max="8999" width="9.5703125" style="8" bestFit="1" customWidth="1"/>
    <col min="9000" max="9216" width="9.140625" style="8"/>
    <col min="9217" max="9217" width="2.7109375" style="8" customWidth="1"/>
    <col min="9218" max="9218" width="33.7109375" style="8" customWidth="1"/>
    <col min="9219" max="9220" width="10.42578125" style="8" bestFit="1" customWidth="1"/>
    <col min="9221" max="9221" width="10.28515625" style="8" bestFit="1" customWidth="1"/>
    <col min="9222" max="9222" width="9.42578125" style="8" bestFit="1" customWidth="1"/>
    <col min="9223" max="9223" width="10.28515625" style="8" bestFit="1" customWidth="1"/>
    <col min="9224" max="9224" width="9.7109375" style="8" bestFit="1" customWidth="1"/>
    <col min="9225" max="9225" width="10.28515625" style="8" bestFit="1" customWidth="1"/>
    <col min="9226" max="9226" width="9.42578125" style="8" bestFit="1" customWidth="1"/>
    <col min="9227" max="9227" width="10.28515625" style="8" bestFit="1" customWidth="1"/>
    <col min="9228" max="9228" width="9.7109375" style="8" bestFit="1" customWidth="1"/>
    <col min="9229" max="9249" width="10.42578125" style="8" bestFit="1" customWidth="1"/>
    <col min="9250" max="9250" width="2.5703125" style="8" customWidth="1"/>
    <col min="9251" max="9251" width="2.7109375" style="8" customWidth="1"/>
    <col min="9252" max="9252" width="33.7109375" style="8" customWidth="1"/>
    <col min="9253" max="9254" width="9.140625" style="8"/>
    <col min="9255" max="9255" width="9.5703125" style="8" bestFit="1" customWidth="1"/>
    <col min="9256" max="9472" width="9.140625" style="8"/>
    <col min="9473" max="9473" width="2.7109375" style="8" customWidth="1"/>
    <col min="9474" max="9474" width="33.7109375" style="8" customWidth="1"/>
    <col min="9475" max="9476" width="10.42578125" style="8" bestFit="1" customWidth="1"/>
    <col min="9477" max="9477" width="10.28515625" style="8" bestFit="1" customWidth="1"/>
    <col min="9478" max="9478" width="9.42578125" style="8" bestFit="1" customWidth="1"/>
    <col min="9479" max="9479" width="10.28515625" style="8" bestFit="1" customWidth="1"/>
    <col min="9480" max="9480" width="9.7109375" style="8" bestFit="1" customWidth="1"/>
    <col min="9481" max="9481" width="10.28515625" style="8" bestFit="1" customWidth="1"/>
    <col min="9482" max="9482" width="9.42578125" style="8" bestFit="1" customWidth="1"/>
    <col min="9483" max="9483" width="10.28515625" style="8" bestFit="1" customWidth="1"/>
    <col min="9484" max="9484" width="9.7109375" style="8" bestFit="1" customWidth="1"/>
    <col min="9485" max="9505" width="10.42578125" style="8" bestFit="1" customWidth="1"/>
    <col min="9506" max="9506" width="2.5703125" style="8" customWidth="1"/>
    <col min="9507" max="9507" width="2.7109375" style="8" customWidth="1"/>
    <col min="9508" max="9508" width="33.7109375" style="8" customWidth="1"/>
    <col min="9509" max="9510" width="9.140625" style="8"/>
    <col min="9511" max="9511" width="9.5703125" style="8" bestFit="1" customWidth="1"/>
    <col min="9512" max="9728" width="9.140625" style="8"/>
    <col min="9729" max="9729" width="2.7109375" style="8" customWidth="1"/>
    <col min="9730" max="9730" width="33.7109375" style="8" customWidth="1"/>
    <col min="9731" max="9732" width="10.42578125" style="8" bestFit="1" customWidth="1"/>
    <col min="9733" max="9733" width="10.28515625" style="8" bestFit="1" customWidth="1"/>
    <col min="9734" max="9734" width="9.42578125" style="8" bestFit="1" customWidth="1"/>
    <col min="9735" max="9735" width="10.28515625" style="8" bestFit="1" customWidth="1"/>
    <col min="9736" max="9736" width="9.7109375" style="8" bestFit="1" customWidth="1"/>
    <col min="9737" max="9737" width="10.28515625" style="8" bestFit="1" customWidth="1"/>
    <col min="9738" max="9738" width="9.42578125" style="8" bestFit="1" customWidth="1"/>
    <col min="9739" max="9739" width="10.28515625" style="8" bestFit="1" customWidth="1"/>
    <col min="9740" max="9740" width="9.7109375" style="8" bestFit="1" customWidth="1"/>
    <col min="9741" max="9761" width="10.42578125" style="8" bestFit="1" customWidth="1"/>
    <col min="9762" max="9762" width="2.5703125" style="8" customWidth="1"/>
    <col min="9763" max="9763" width="2.7109375" style="8" customWidth="1"/>
    <col min="9764" max="9764" width="33.7109375" style="8" customWidth="1"/>
    <col min="9765" max="9766" width="9.140625" style="8"/>
    <col min="9767" max="9767" width="9.5703125" style="8" bestFit="1" customWidth="1"/>
    <col min="9768" max="9984" width="9.140625" style="8"/>
    <col min="9985" max="9985" width="2.7109375" style="8" customWidth="1"/>
    <col min="9986" max="9986" width="33.7109375" style="8" customWidth="1"/>
    <col min="9987" max="9988" width="10.42578125" style="8" bestFit="1" customWidth="1"/>
    <col min="9989" max="9989" width="10.28515625" style="8" bestFit="1" customWidth="1"/>
    <col min="9990" max="9990" width="9.42578125" style="8" bestFit="1" customWidth="1"/>
    <col min="9991" max="9991" width="10.28515625" style="8" bestFit="1" customWidth="1"/>
    <col min="9992" max="9992" width="9.7109375" style="8" bestFit="1" customWidth="1"/>
    <col min="9993" max="9993" width="10.28515625" style="8" bestFit="1" customWidth="1"/>
    <col min="9994" max="9994" width="9.42578125" style="8" bestFit="1" customWidth="1"/>
    <col min="9995" max="9995" width="10.28515625" style="8" bestFit="1" customWidth="1"/>
    <col min="9996" max="9996" width="9.7109375" style="8" bestFit="1" customWidth="1"/>
    <col min="9997" max="10017" width="10.42578125" style="8" bestFit="1" customWidth="1"/>
    <col min="10018" max="10018" width="2.5703125" style="8" customWidth="1"/>
    <col min="10019" max="10019" width="2.7109375" style="8" customWidth="1"/>
    <col min="10020" max="10020" width="33.7109375" style="8" customWidth="1"/>
    <col min="10021" max="10022" width="9.140625" style="8"/>
    <col min="10023" max="10023" width="9.5703125" style="8" bestFit="1" customWidth="1"/>
    <col min="10024" max="10240" width="9.140625" style="8"/>
    <col min="10241" max="10241" width="2.7109375" style="8" customWidth="1"/>
    <col min="10242" max="10242" width="33.7109375" style="8" customWidth="1"/>
    <col min="10243" max="10244" width="10.42578125" style="8" bestFit="1" customWidth="1"/>
    <col min="10245" max="10245" width="10.28515625" style="8" bestFit="1" customWidth="1"/>
    <col min="10246" max="10246" width="9.42578125" style="8" bestFit="1" customWidth="1"/>
    <col min="10247" max="10247" width="10.28515625" style="8" bestFit="1" customWidth="1"/>
    <col min="10248" max="10248" width="9.7109375" style="8" bestFit="1" customWidth="1"/>
    <col min="10249" max="10249" width="10.28515625" style="8" bestFit="1" customWidth="1"/>
    <col min="10250" max="10250" width="9.42578125" style="8" bestFit="1" customWidth="1"/>
    <col min="10251" max="10251" width="10.28515625" style="8" bestFit="1" customWidth="1"/>
    <col min="10252" max="10252" width="9.7109375" style="8" bestFit="1" customWidth="1"/>
    <col min="10253" max="10273" width="10.42578125" style="8" bestFit="1" customWidth="1"/>
    <col min="10274" max="10274" width="2.5703125" style="8" customWidth="1"/>
    <col min="10275" max="10275" width="2.7109375" style="8" customWidth="1"/>
    <col min="10276" max="10276" width="33.7109375" style="8" customWidth="1"/>
    <col min="10277" max="10278" width="9.140625" style="8"/>
    <col min="10279" max="10279" width="9.5703125" style="8" bestFit="1" customWidth="1"/>
    <col min="10280" max="10496" width="9.140625" style="8"/>
    <col min="10497" max="10497" width="2.7109375" style="8" customWidth="1"/>
    <col min="10498" max="10498" width="33.7109375" style="8" customWidth="1"/>
    <col min="10499" max="10500" width="10.42578125" style="8" bestFit="1" customWidth="1"/>
    <col min="10501" max="10501" width="10.28515625" style="8" bestFit="1" customWidth="1"/>
    <col min="10502" max="10502" width="9.42578125" style="8" bestFit="1" customWidth="1"/>
    <col min="10503" max="10503" width="10.28515625" style="8" bestFit="1" customWidth="1"/>
    <col min="10504" max="10504" width="9.7109375" style="8" bestFit="1" customWidth="1"/>
    <col min="10505" max="10505" width="10.28515625" style="8" bestFit="1" customWidth="1"/>
    <col min="10506" max="10506" width="9.42578125" style="8" bestFit="1" customWidth="1"/>
    <col min="10507" max="10507" width="10.28515625" style="8" bestFit="1" customWidth="1"/>
    <col min="10508" max="10508" width="9.7109375" style="8" bestFit="1" customWidth="1"/>
    <col min="10509" max="10529" width="10.42578125" style="8" bestFit="1" customWidth="1"/>
    <col min="10530" max="10530" width="2.5703125" style="8" customWidth="1"/>
    <col min="10531" max="10531" width="2.7109375" style="8" customWidth="1"/>
    <col min="10532" max="10532" width="33.7109375" style="8" customWidth="1"/>
    <col min="10533" max="10534" width="9.140625" style="8"/>
    <col min="10535" max="10535" width="9.5703125" style="8" bestFit="1" customWidth="1"/>
    <col min="10536" max="10752" width="9.140625" style="8"/>
    <col min="10753" max="10753" width="2.7109375" style="8" customWidth="1"/>
    <col min="10754" max="10754" width="33.7109375" style="8" customWidth="1"/>
    <col min="10755" max="10756" width="10.42578125" style="8" bestFit="1" customWidth="1"/>
    <col min="10757" max="10757" width="10.28515625" style="8" bestFit="1" customWidth="1"/>
    <col min="10758" max="10758" width="9.42578125" style="8" bestFit="1" customWidth="1"/>
    <col min="10759" max="10759" width="10.28515625" style="8" bestFit="1" customWidth="1"/>
    <col min="10760" max="10760" width="9.7109375" style="8" bestFit="1" customWidth="1"/>
    <col min="10761" max="10761" width="10.28515625" style="8" bestFit="1" customWidth="1"/>
    <col min="10762" max="10762" width="9.42578125" style="8" bestFit="1" customWidth="1"/>
    <col min="10763" max="10763" width="10.28515625" style="8" bestFit="1" customWidth="1"/>
    <col min="10764" max="10764" width="9.7109375" style="8" bestFit="1" customWidth="1"/>
    <col min="10765" max="10785" width="10.42578125" style="8" bestFit="1" customWidth="1"/>
    <col min="10786" max="10786" width="2.5703125" style="8" customWidth="1"/>
    <col min="10787" max="10787" width="2.7109375" style="8" customWidth="1"/>
    <col min="10788" max="10788" width="33.7109375" style="8" customWidth="1"/>
    <col min="10789" max="10790" width="9.140625" style="8"/>
    <col min="10791" max="10791" width="9.5703125" style="8" bestFit="1" customWidth="1"/>
    <col min="10792" max="11008" width="9.140625" style="8"/>
    <col min="11009" max="11009" width="2.7109375" style="8" customWidth="1"/>
    <col min="11010" max="11010" width="33.7109375" style="8" customWidth="1"/>
    <col min="11011" max="11012" width="10.42578125" style="8" bestFit="1" customWidth="1"/>
    <col min="11013" max="11013" width="10.28515625" style="8" bestFit="1" customWidth="1"/>
    <col min="11014" max="11014" width="9.42578125" style="8" bestFit="1" customWidth="1"/>
    <col min="11015" max="11015" width="10.28515625" style="8" bestFit="1" customWidth="1"/>
    <col min="11016" max="11016" width="9.7109375" style="8" bestFit="1" customWidth="1"/>
    <col min="11017" max="11017" width="10.28515625" style="8" bestFit="1" customWidth="1"/>
    <col min="11018" max="11018" width="9.42578125" style="8" bestFit="1" customWidth="1"/>
    <col min="11019" max="11019" width="10.28515625" style="8" bestFit="1" customWidth="1"/>
    <col min="11020" max="11020" width="9.7109375" style="8" bestFit="1" customWidth="1"/>
    <col min="11021" max="11041" width="10.42578125" style="8" bestFit="1" customWidth="1"/>
    <col min="11042" max="11042" width="2.5703125" style="8" customWidth="1"/>
    <col min="11043" max="11043" width="2.7109375" style="8" customWidth="1"/>
    <col min="11044" max="11044" width="33.7109375" style="8" customWidth="1"/>
    <col min="11045" max="11046" width="9.140625" style="8"/>
    <col min="11047" max="11047" width="9.5703125" style="8" bestFit="1" customWidth="1"/>
    <col min="11048" max="11264" width="9.140625" style="8"/>
    <col min="11265" max="11265" width="2.7109375" style="8" customWidth="1"/>
    <col min="11266" max="11266" width="33.7109375" style="8" customWidth="1"/>
    <col min="11267" max="11268" width="10.42578125" style="8" bestFit="1" customWidth="1"/>
    <col min="11269" max="11269" width="10.28515625" style="8" bestFit="1" customWidth="1"/>
    <col min="11270" max="11270" width="9.42578125" style="8" bestFit="1" customWidth="1"/>
    <col min="11271" max="11271" width="10.28515625" style="8" bestFit="1" customWidth="1"/>
    <col min="11272" max="11272" width="9.7109375" style="8" bestFit="1" customWidth="1"/>
    <col min="11273" max="11273" width="10.28515625" style="8" bestFit="1" customWidth="1"/>
    <col min="11274" max="11274" width="9.42578125" style="8" bestFit="1" customWidth="1"/>
    <col min="11275" max="11275" width="10.28515625" style="8" bestFit="1" customWidth="1"/>
    <col min="11276" max="11276" width="9.7109375" style="8" bestFit="1" customWidth="1"/>
    <col min="11277" max="11297" width="10.42578125" style="8" bestFit="1" customWidth="1"/>
    <col min="11298" max="11298" width="2.5703125" style="8" customWidth="1"/>
    <col min="11299" max="11299" width="2.7109375" style="8" customWidth="1"/>
    <col min="11300" max="11300" width="33.7109375" style="8" customWidth="1"/>
    <col min="11301" max="11302" width="9.140625" style="8"/>
    <col min="11303" max="11303" width="9.5703125" style="8" bestFit="1" customWidth="1"/>
    <col min="11304" max="11520" width="9.140625" style="8"/>
    <col min="11521" max="11521" width="2.7109375" style="8" customWidth="1"/>
    <col min="11522" max="11522" width="33.7109375" style="8" customWidth="1"/>
    <col min="11523" max="11524" width="10.42578125" style="8" bestFit="1" customWidth="1"/>
    <col min="11525" max="11525" width="10.28515625" style="8" bestFit="1" customWidth="1"/>
    <col min="11526" max="11526" width="9.42578125" style="8" bestFit="1" customWidth="1"/>
    <col min="11527" max="11527" width="10.28515625" style="8" bestFit="1" customWidth="1"/>
    <col min="11528" max="11528" width="9.7109375" style="8" bestFit="1" customWidth="1"/>
    <col min="11529" max="11529" width="10.28515625" style="8" bestFit="1" customWidth="1"/>
    <col min="11530" max="11530" width="9.42578125" style="8" bestFit="1" customWidth="1"/>
    <col min="11531" max="11531" width="10.28515625" style="8" bestFit="1" customWidth="1"/>
    <col min="11532" max="11532" width="9.7109375" style="8" bestFit="1" customWidth="1"/>
    <col min="11533" max="11553" width="10.42578125" style="8" bestFit="1" customWidth="1"/>
    <col min="11554" max="11554" width="2.5703125" style="8" customWidth="1"/>
    <col min="11555" max="11555" width="2.7109375" style="8" customWidth="1"/>
    <col min="11556" max="11556" width="33.7109375" style="8" customWidth="1"/>
    <col min="11557" max="11558" width="9.140625" style="8"/>
    <col min="11559" max="11559" width="9.5703125" style="8" bestFit="1" customWidth="1"/>
    <col min="11560" max="11776" width="9.140625" style="8"/>
    <col min="11777" max="11777" width="2.7109375" style="8" customWidth="1"/>
    <col min="11778" max="11778" width="33.7109375" style="8" customWidth="1"/>
    <col min="11779" max="11780" width="10.42578125" style="8" bestFit="1" customWidth="1"/>
    <col min="11781" max="11781" width="10.28515625" style="8" bestFit="1" customWidth="1"/>
    <col min="11782" max="11782" width="9.42578125" style="8" bestFit="1" customWidth="1"/>
    <col min="11783" max="11783" width="10.28515625" style="8" bestFit="1" customWidth="1"/>
    <col min="11784" max="11784" width="9.7109375" style="8" bestFit="1" customWidth="1"/>
    <col min="11785" max="11785" width="10.28515625" style="8" bestFit="1" customWidth="1"/>
    <col min="11786" max="11786" width="9.42578125" style="8" bestFit="1" customWidth="1"/>
    <col min="11787" max="11787" width="10.28515625" style="8" bestFit="1" customWidth="1"/>
    <col min="11788" max="11788" width="9.7109375" style="8" bestFit="1" customWidth="1"/>
    <col min="11789" max="11809" width="10.42578125" style="8" bestFit="1" customWidth="1"/>
    <col min="11810" max="11810" width="2.5703125" style="8" customWidth="1"/>
    <col min="11811" max="11811" width="2.7109375" style="8" customWidth="1"/>
    <col min="11812" max="11812" width="33.7109375" style="8" customWidth="1"/>
    <col min="11813" max="11814" width="9.140625" style="8"/>
    <col min="11815" max="11815" width="9.5703125" style="8" bestFit="1" customWidth="1"/>
    <col min="11816" max="12032" width="9.140625" style="8"/>
    <col min="12033" max="12033" width="2.7109375" style="8" customWidth="1"/>
    <col min="12034" max="12034" width="33.7109375" style="8" customWidth="1"/>
    <col min="12035" max="12036" width="10.42578125" style="8" bestFit="1" customWidth="1"/>
    <col min="12037" max="12037" width="10.28515625" style="8" bestFit="1" customWidth="1"/>
    <col min="12038" max="12038" width="9.42578125" style="8" bestFit="1" customWidth="1"/>
    <col min="12039" max="12039" width="10.28515625" style="8" bestFit="1" customWidth="1"/>
    <col min="12040" max="12040" width="9.7109375" style="8" bestFit="1" customWidth="1"/>
    <col min="12041" max="12041" width="10.28515625" style="8" bestFit="1" customWidth="1"/>
    <col min="12042" max="12042" width="9.42578125" style="8" bestFit="1" customWidth="1"/>
    <col min="12043" max="12043" width="10.28515625" style="8" bestFit="1" customWidth="1"/>
    <col min="12044" max="12044" width="9.7109375" style="8" bestFit="1" customWidth="1"/>
    <col min="12045" max="12065" width="10.42578125" style="8" bestFit="1" customWidth="1"/>
    <col min="12066" max="12066" width="2.5703125" style="8" customWidth="1"/>
    <col min="12067" max="12067" width="2.7109375" style="8" customWidth="1"/>
    <col min="12068" max="12068" width="33.7109375" style="8" customWidth="1"/>
    <col min="12069" max="12070" width="9.140625" style="8"/>
    <col min="12071" max="12071" width="9.5703125" style="8" bestFit="1" customWidth="1"/>
    <col min="12072" max="12288" width="9.140625" style="8"/>
    <col min="12289" max="12289" width="2.7109375" style="8" customWidth="1"/>
    <col min="12290" max="12290" width="33.7109375" style="8" customWidth="1"/>
    <col min="12291" max="12292" width="10.42578125" style="8" bestFit="1" customWidth="1"/>
    <col min="12293" max="12293" width="10.28515625" style="8" bestFit="1" customWidth="1"/>
    <col min="12294" max="12294" width="9.42578125" style="8" bestFit="1" customWidth="1"/>
    <col min="12295" max="12295" width="10.28515625" style="8" bestFit="1" customWidth="1"/>
    <col min="12296" max="12296" width="9.7109375" style="8" bestFit="1" customWidth="1"/>
    <col min="12297" max="12297" width="10.28515625" style="8" bestFit="1" customWidth="1"/>
    <col min="12298" max="12298" width="9.42578125" style="8" bestFit="1" customWidth="1"/>
    <col min="12299" max="12299" width="10.28515625" style="8" bestFit="1" customWidth="1"/>
    <col min="12300" max="12300" width="9.7109375" style="8" bestFit="1" customWidth="1"/>
    <col min="12301" max="12321" width="10.42578125" style="8" bestFit="1" customWidth="1"/>
    <col min="12322" max="12322" width="2.5703125" style="8" customWidth="1"/>
    <col min="12323" max="12323" width="2.7109375" style="8" customWidth="1"/>
    <col min="12324" max="12324" width="33.7109375" style="8" customWidth="1"/>
    <col min="12325" max="12326" width="9.140625" style="8"/>
    <col min="12327" max="12327" width="9.5703125" style="8" bestFit="1" customWidth="1"/>
    <col min="12328" max="12544" width="9.140625" style="8"/>
    <col min="12545" max="12545" width="2.7109375" style="8" customWidth="1"/>
    <col min="12546" max="12546" width="33.7109375" style="8" customWidth="1"/>
    <col min="12547" max="12548" width="10.42578125" style="8" bestFit="1" customWidth="1"/>
    <col min="12549" max="12549" width="10.28515625" style="8" bestFit="1" customWidth="1"/>
    <col min="12550" max="12550" width="9.42578125" style="8" bestFit="1" customWidth="1"/>
    <col min="12551" max="12551" width="10.28515625" style="8" bestFit="1" customWidth="1"/>
    <col min="12552" max="12552" width="9.7109375" style="8" bestFit="1" customWidth="1"/>
    <col min="12553" max="12553" width="10.28515625" style="8" bestFit="1" customWidth="1"/>
    <col min="12554" max="12554" width="9.42578125" style="8" bestFit="1" customWidth="1"/>
    <col min="12555" max="12555" width="10.28515625" style="8" bestFit="1" customWidth="1"/>
    <col min="12556" max="12556" width="9.7109375" style="8" bestFit="1" customWidth="1"/>
    <col min="12557" max="12577" width="10.42578125" style="8" bestFit="1" customWidth="1"/>
    <col min="12578" max="12578" width="2.5703125" style="8" customWidth="1"/>
    <col min="12579" max="12579" width="2.7109375" style="8" customWidth="1"/>
    <col min="12580" max="12580" width="33.7109375" style="8" customWidth="1"/>
    <col min="12581" max="12582" width="9.140625" style="8"/>
    <col min="12583" max="12583" width="9.5703125" style="8" bestFit="1" customWidth="1"/>
    <col min="12584" max="12800" width="9.140625" style="8"/>
    <col min="12801" max="12801" width="2.7109375" style="8" customWidth="1"/>
    <col min="12802" max="12802" width="33.7109375" style="8" customWidth="1"/>
    <col min="12803" max="12804" width="10.42578125" style="8" bestFit="1" customWidth="1"/>
    <col min="12805" max="12805" width="10.28515625" style="8" bestFit="1" customWidth="1"/>
    <col min="12806" max="12806" width="9.42578125" style="8" bestFit="1" customWidth="1"/>
    <col min="12807" max="12807" width="10.28515625" style="8" bestFit="1" customWidth="1"/>
    <col min="12808" max="12808" width="9.7109375" style="8" bestFit="1" customWidth="1"/>
    <col min="12809" max="12809" width="10.28515625" style="8" bestFit="1" customWidth="1"/>
    <col min="12810" max="12810" width="9.42578125" style="8" bestFit="1" customWidth="1"/>
    <col min="12811" max="12811" width="10.28515625" style="8" bestFit="1" customWidth="1"/>
    <col min="12812" max="12812" width="9.7109375" style="8" bestFit="1" customWidth="1"/>
    <col min="12813" max="12833" width="10.42578125" style="8" bestFit="1" customWidth="1"/>
    <col min="12834" max="12834" width="2.5703125" style="8" customWidth="1"/>
    <col min="12835" max="12835" width="2.7109375" style="8" customWidth="1"/>
    <col min="12836" max="12836" width="33.7109375" style="8" customWidth="1"/>
    <col min="12837" max="12838" width="9.140625" style="8"/>
    <col min="12839" max="12839" width="9.5703125" style="8" bestFit="1" customWidth="1"/>
    <col min="12840" max="13056" width="9.140625" style="8"/>
    <col min="13057" max="13057" width="2.7109375" style="8" customWidth="1"/>
    <col min="13058" max="13058" width="33.7109375" style="8" customWidth="1"/>
    <col min="13059" max="13060" width="10.42578125" style="8" bestFit="1" customWidth="1"/>
    <col min="13061" max="13061" width="10.28515625" style="8" bestFit="1" customWidth="1"/>
    <col min="13062" max="13062" width="9.42578125" style="8" bestFit="1" customWidth="1"/>
    <col min="13063" max="13063" width="10.28515625" style="8" bestFit="1" customWidth="1"/>
    <col min="13064" max="13064" width="9.7109375" style="8" bestFit="1" customWidth="1"/>
    <col min="13065" max="13065" width="10.28515625" style="8" bestFit="1" customWidth="1"/>
    <col min="13066" max="13066" width="9.42578125" style="8" bestFit="1" customWidth="1"/>
    <col min="13067" max="13067" width="10.28515625" style="8" bestFit="1" customWidth="1"/>
    <col min="13068" max="13068" width="9.7109375" style="8" bestFit="1" customWidth="1"/>
    <col min="13069" max="13089" width="10.42578125" style="8" bestFit="1" customWidth="1"/>
    <col min="13090" max="13090" width="2.5703125" style="8" customWidth="1"/>
    <col min="13091" max="13091" width="2.7109375" style="8" customWidth="1"/>
    <col min="13092" max="13092" width="33.7109375" style="8" customWidth="1"/>
    <col min="13093" max="13094" width="9.140625" style="8"/>
    <col min="13095" max="13095" width="9.5703125" style="8" bestFit="1" customWidth="1"/>
    <col min="13096" max="13312" width="9.140625" style="8"/>
    <col min="13313" max="13313" width="2.7109375" style="8" customWidth="1"/>
    <col min="13314" max="13314" width="33.7109375" style="8" customWidth="1"/>
    <col min="13315" max="13316" width="10.42578125" style="8" bestFit="1" customWidth="1"/>
    <col min="13317" max="13317" width="10.28515625" style="8" bestFit="1" customWidth="1"/>
    <col min="13318" max="13318" width="9.42578125" style="8" bestFit="1" customWidth="1"/>
    <col min="13319" max="13319" width="10.28515625" style="8" bestFit="1" customWidth="1"/>
    <col min="13320" max="13320" width="9.7109375" style="8" bestFit="1" customWidth="1"/>
    <col min="13321" max="13321" width="10.28515625" style="8" bestFit="1" customWidth="1"/>
    <col min="13322" max="13322" width="9.42578125" style="8" bestFit="1" customWidth="1"/>
    <col min="13323" max="13323" width="10.28515625" style="8" bestFit="1" customWidth="1"/>
    <col min="13324" max="13324" width="9.7109375" style="8" bestFit="1" customWidth="1"/>
    <col min="13325" max="13345" width="10.42578125" style="8" bestFit="1" customWidth="1"/>
    <col min="13346" max="13346" width="2.5703125" style="8" customWidth="1"/>
    <col min="13347" max="13347" width="2.7109375" style="8" customWidth="1"/>
    <col min="13348" max="13348" width="33.7109375" style="8" customWidth="1"/>
    <col min="13349" max="13350" width="9.140625" style="8"/>
    <col min="13351" max="13351" width="9.5703125" style="8" bestFit="1" customWidth="1"/>
    <col min="13352" max="13568" width="9.140625" style="8"/>
    <col min="13569" max="13569" width="2.7109375" style="8" customWidth="1"/>
    <col min="13570" max="13570" width="33.7109375" style="8" customWidth="1"/>
    <col min="13571" max="13572" width="10.42578125" style="8" bestFit="1" customWidth="1"/>
    <col min="13573" max="13573" width="10.28515625" style="8" bestFit="1" customWidth="1"/>
    <col min="13574" max="13574" width="9.42578125" style="8" bestFit="1" customWidth="1"/>
    <col min="13575" max="13575" width="10.28515625" style="8" bestFit="1" customWidth="1"/>
    <col min="13576" max="13576" width="9.7109375" style="8" bestFit="1" customWidth="1"/>
    <col min="13577" max="13577" width="10.28515625" style="8" bestFit="1" customWidth="1"/>
    <col min="13578" max="13578" width="9.42578125" style="8" bestFit="1" customWidth="1"/>
    <col min="13579" max="13579" width="10.28515625" style="8" bestFit="1" customWidth="1"/>
    <col min="13580" max="13580" width="9.7109375" style="8" bestFit="1" customWidth="1"/>
    <col min="13581" max="13601" width="10.42578125" style="8" bestFit="1" customWidth="1"/>
    <col min="13602" max="13602" width="2.5703125" style="8" customWidth="1"/>
    <col min="13603" max="13603" width="2.7109375" style="8" customWidth="1"/>
    <col min="13604" max="13604" width="33.7109375" style="8" customWidth="1"/>
    <col min="13605" max="13606" width="9.140625" style="8"/>
    <col min="13607" max="13607" width="9.5703125" style="8" bestFit="1" customWidth="1"/>
    <col min="13608" max="13824" width="9.140625" style="8"/>
    <col min="13825" max="13825" width="2.7109375" style="8" customWidth="1"/>
    <col min="13826" max="13826" width="33.7109375" style="8" customWidth="1"/>
    <col min="13827" max="13828" width="10.42578125" style="8" bestFit="1" customWidth="1"/>
    <col min="13829" max="13829" width="10.28515625" style="8" bestFit="1" customWidth="1"/>
    <col min="13830" max="13830" width="9.42578125" style="8" bestFit="1" customWidth="1"/>
    <col min="13831" max="13831" width="10.28515625" style="8" bestFit="1" customWidth="1"/>
    <col min="13832" max="13832" width="9.7109375" style="8" bestFit="1" customWidth="1"/>
    <col min="13833" max="13833" width="10.28515625" style="8" bestFit="1" customWidth="1"/>
    <col min="13834" max="13834" width="9.42578125" style="8" bestFit="1" customWidth="1"/>
    <col min="13835" max="13835" width="10.28515625" style="8" bestFit="1" customWidth="1"/>
    <col min="13836" max="13836" width="9.7109375" style="8" bestFit="1" customWidth="1"/>
    <col min="13837" max="13857" width="10.42578125" style="8" bestFit="1" customWidth="1"/>
    <col min="13858" max="13858" width="2.5703125" style="8" customWidth="1"/>
    <col min="13859" max="13859" width="2.7109375" style="8" customWidth="1"/>
    <col min="13860" max="13860" width="33.7109375" style="8" customWidth="1"/>
    <col min="13861" max="13862" width="9.140625" style="8"/>
    <col min="13863" max="13863" width="9.5703125" style="8" bestFit="1" customWidth="1"/>
    <col min="13864" max="14080" width="9.140625" style="8"/>
    <col min="14081" max="14081" width="2.7109375" style="8" customWidth="1"/>
    <col min="14082" max="14082" width="33.7109375" style="8" customWidth="1"/>
    <col min="14083" max="14084" width="10.42578125" style="8" bestFit="1" customWidth="1"/>
    <col min="14085" max="14085" width="10.28515625" style="8" bestFit="1" customWidth="1"/>
    <col min="14086" max="14086" width="9.42578125" style="8" bestFit="1" customWidth="1"/>
    <col min="14087" max="14087" width="10.28515625" style="8" bestFit="1" customWidth="1"/>
    <col min="14088" max="14088" width="9.7109375" style="8" bestFit="1" customWidth="1"/>
    <col min="14089" max="14089" width="10.28515625" style="8" bestFit="1" customWidth="1"/>
    <col min="14090" max="14090" width="9.42578125" style="8" bestFit="1" customWidth="1"/>
    <col min="14091" max="14091" width="10.28515625" style="8" bestFit="1" customWidth="1"/>
    <col min="14092" max="14092" width="9.7109375" style="8" bestFit="1" customWidth="1"/>
    <col min="14093" max="14113" width="10.42578125" style="8" bestFit="1" customWidth="1"/>
    <col min="14114" max="14114" width="2.5703125" style="8" customWidth="1"/>
    <col min="14115" max="14115" width="2.7109375" style="8" customWidth="1"/>
    <col min="14116" max="14116" width="33.7109375" style="8" customWidth="1"/>
    <col min="14117" max="14118" width="9.140625" style="8"/>
    <col min="14119" max="14119" width="9.5703125" style="8" bestFit="1" customWidth="1"/>
    <col min="14120" max="14336" width="9.140625" style="8"/>
    <col min="14337" max="14337" width="2.7109375" style="8" customWidth="1"/>
    <col min="14338" max="14338" width="33.7109375" style="8" customWidth="1"/>
    <col min="14339" max="14340" width="10.42578125" style="8" bestFit="1" customWidth="1"/>
    <col min="14341" max="14341" width="10.28515625" style="8" bestFit="1" customWidth="1"/>
    <col min="14342" max="14342" width="9.42578125" style="8" bestFit="1" customWidth="1"/>
    <col min="14343" max="14343" width="10.28515625" style="8" bestFit="1" customWidth="1"/>
    <col min="14344" max="14344" width="9.7109375" style="8" bestFit="1" customWidth="1"/>
    <col min="14345" max="14345" width="10.28515625" style="8" bestFit="1" customWidth="1"/>
    <col min="14346" max="14346" width="9.42578125" style="8" bestFit="1" customWidth="1"/>
    <col min="14347" max="14347" width="10.28515625" style="8" bestFit="1" customWidth="1"/>
    <col min="14348" max="14348" width="9.7109375" style="8" bestFit="1" customWidth="1"/>
    <col min="14349" max="14369" width="10.42578125" style="8" bestFit="1" customWidth="1"/>
    <col min="14370" max="14370" width="2.5703125" style="8" customWidth="1"/>
    <col min="14371" max="14371" width="2.7109375" style="8" customWidth="1"/>
    <col min="14372" max="14372" width="33.7109375" style="8" customWidth="1"/>
    <col min="14373" max="14374" width="9.140625" style="8"/>
    <col min="14375" max="14375" width="9.5703125" style="8" bestFit="1" customWidth="1"/>
    <col min="14376" max="14592" width="9.140625" style="8"/>
    <col min="14593" max="14593" width="2.7109375" style="8" customWidth="1"/>
    <col min="14594" max="14594" width="33.7109375" style="8" customWidth="1"/>
    <col min="14595" max="14596" width="10.42578125" style="8" bestFit="1" customWidth="1"/>
    <col min="14597" max="14597" width="10.28515625" style="8" bestFit="1" customWidth="1"/>
    <col min="14598" max="14598" width="9.42578125" style="8" bestFit="1" customWidth="1"/>
    <col min="14599" max="14599" width="10.28515625" style="8" bestFit="1" customWidth="1"/>
    <col min="14600" max="14600" width="9.7109375" style="8" bestFit="1" customWidth="1"/>
    <col min="14601" max="14601" width="10.28515625" style="8" bestFit="1" customWidth="1"/>
    <col min="14602" max="14602" width="9.42578125" style="8" bestFit="1" customWidth="1"/>
    <col min="14603" max="14603" width="10.28515625" style="8" bestFit="1" customWidth="1"/>
    <col min="14604" max="14604" width="9.7109375" style="8" bestFit="1" customWidth="1"/>
    <col min="14605" max="14625" width="10.42578125" style="8" bestFit="1" customWidth="1"/>
    <col min="14626" max="14626" width="2.5703125" style="8" customWidth="1"/>
    <col min="14627" max="14627" width="2.7109375" style="8" customWidth="1"/>
    <col min="14628" max="14628" width="33.7109375" style="8" customWidth="1"/>
    <col min="14629" max="14630" width="9.140625" style="8"/>
    <col min="14631" max="14631" width="9.5703125" style="8" bestFit="1" customWidth="1"/>
    <col min="14632" max="14848" width="9.140625" style="8"/>
    <col min="14849" max="14849" width="2.7109375" style="8" customWidth="1"/>
    <col min="14850" max="14850" width="33.7109375" style="8" customWidth="1"/>
    <col min="14851" max="14852" width="10.42578125" style="8" bestFit="1" customWidth="1"/>
    <col min="14853" max="14853" width="10.28515625" style="8" bestFit="1" customWidth="1"/>
    <col min="14854" max="14854" width="9.42578125" style="8" bestFit="1" customWidth="1"/>
    <col min="14855" max="14855" width="10.28515625" style="8" bestFit="1" customWidth="1"/>
    <col min="14856" max="14856" width="9.7109375" style="8" bestFit="1" customWidth="1"/>
    <col min="14857" max="14857" width="10.28515625" style="8" bestFit="1" customWidth="1"/>
    <col min="14858" max="14858" width="9.42578125" style="8" bestFit="1" customWidth="1"/>
    <col min="14859" max="14859" width="10.28515625" style="8" bestFit="1" customWidth="1"/>
    <col min="14860" max="14860" width="9.7109375" style="8" bestFit="1" customWidth="1"/>
    <col min="14861" max="14881" width="10.42578125" style="8" bestFit="1" customWidth="1"/>
    <col min="14882" max="14882" width="2.5703125" style="8" customWidth="1"/>
    <col min="14883" max="14883" width="2.7109375" style="8" customWidth="1"/>
    <col min="14884" max="14884" width="33.7109375" style="8" customWidth="1"/>
    <col min="14885" max="14886" width="9.140625" style="8"/>
    <col min="14887" max="14887" width="9.5703125" style="8" bestFit="1" customWidth="1"/>
    <col min="14888" max="15104" width="9.140625" style="8"/>
    <col min="15105" max="15105" width="2.7109375" style="8" customWidth="1"/>
    <col min="15106" max="15106" width="33.7109375" style="8" customWidth="1"/>
    <col min="15107" max="15108" width="10.42578125" style="8" bestFit="1" customWidth="1"/>
    <col min="15109" max="15109" width="10.28515625" style="8" bestFit="1" customWidth="1"/>
    <col min="15110" max="15110" width="9.42578125" style="8" bestFit="1" customWidth="1"/>
    <col min="15111" max="15111" width="10.28515625" style="8" bestFit="1" customWidth="1"/>
    <col min="15112" max="15112" width="9.7109375" style="8" bestFit="1" customWidth="1"/>
    <col min="15113" max="15113" width="10.28515625" style="8" bestFit="1" customWidth="1"/>
    <col min="15114" max="15114" width="9.42578125" style="8" bestFit="1" customWidth="1"/>
    <col min="15115" max="15115" width="10.28515625" style="8" bestFit="1" customWidth="1"/>
    <col min="15116" max="15116" width="9.7109375" style="8" bestFit="1" customWidth="1"/>
    <col min="15117" max="15137" width="10.42578125" style="8" bestFit="1" customWidth="1"/>
    <col min="15138" max="15138" width="2.5703125" style="8" customWidth="1"/>
    <col min="15139" max="15139" width="2.7109375" style="8" customWidth="1"/>
    <col min="15140" max="15140" width="33.7109375" style="8" customWidth="1"/>
    <col min="15141" max="15142" width="9.140625" style="8"/>
    <col min="15143" max="15143" width="9.5703125" style="8" bestFit="1" customWidth="1"/>
    <col min="15144" max="15360" width="9.140625" style="8"/>
    <col min="15361" max="15361" width="2.7109375" style="8" customWidth="1"/>
    <col min="15362" max="15362" width="33.7109375" style="8" customWidth="1"/>
    <col min="15363" max="15364" width="10.42578125" style="8" bestFit="1" customWidth="1"/>
    <col min="15365" max="15365" width="10.28515625" style="8" bestFit="1" customWidth="1"/>
    <col min="15366" max="15366" width="9.42578125" style="8" bestFit="1" customWidth="1"/>
    <col min="15367" max="15367" width="10.28515625" style="8" bestFit="1" customWidth="1"/>
    <col min="15368" max="15368" width="9.7109375" style="8" bestFit="1" customWidth="1"/>
    <col min="15369" max="15369" width="10.28515625" style="8" bestFit="1" customWidth="1"/>
    <col min="15370" max="15370" width="9.42578125" style="8" bestFit="1" customWidth="1"/>
    <col min="15371" max="15371" width="10.28515625" style="8" bestFit="1" customWidth="1"/>
    <col min="15372" max="15372" width="9.7109375" style="8" bestFit="1" customWidth="1"/>
    <col min="15373" max="15393" width="10.42578125" style="8" bestFit="1" customWidth="1"/>
    <col min="15394" max="15394" width="2.5703125" style="8" customWidth="1"/>
    <col min="15395" max="15395" width="2.7109375" style="8" customWidth="1"/>
    <col min="15396" max="15396" width="33.7109375" style="8" customWidth="1"/>
    <col min="15397" max="15398" width="9.140625" style="8"/>
    <col min="15399" max="15399" width="9.5703125" style="8" bestFit="1" customWidth="1"/>
    <col min="15400" max="15616" width="9.140625" style="8"/>
    <col min="15617" max="15617" width="2.7109375" style="8" customWidth="1"/>
    <col min="15618" max="15618" width="33.7109375" style="8" customWidth="1"/>
    <col min="15619" max="15620" width="10.42578125" style="8" bestFit="1" customWidth="1"/>
    <col min="15621" max="15621" width="10.28515625" style="8" bestFit="1" customWidth="1"/>
    <col min="15622" max="15622" width="9.42578125" style="8" bestFit="1" customWidth="1"/>
    <col min="15623" max="15623" width="10.28515625" style="8" bestFit="1" customWidth="1"/>
    <col min="15624" max="15624" width="9.7109375" style="8" bestFit="1" customWidth="1"/>
    <col min="15625" max="15625" width="10.28515625" style="8" bestFit="1" customWidth="1"/>
    <col min="15626" max="15626" width="9.42578125" style="8" bestFit="1" customWidth="1"/>
    <col min="15627" max="15627" width="10.28515625" style="8" bestFit="1" customWidth="1"/>
    <col min="15628" max="15628" width="9.7109375" style="8" bestFit="1" customWidth="1"/>
    <col min="15629" max="15649" width="10.42578125" style="8" bestFit="1" customWidth="1"/>
    <col min="15650" max="15650" width="2.5703125" style="8" customWidth="1"/>
    <col min="15651" max="15651" width="2.7109375" style="8" customWidth="1"/>
    <col min="15652" max="15652" width="33.7109375" style="8" customWidth="1"/>
    <col min="15653" max="15654" width="9.140625" style="8"/>
    <col min="15655" max="15655" width="9.5703125" style="8" bestFit="1" customWidth="1"/>
    <col min="15656" max="15872" width="9.140625" style="8"/>
    <col min="15873" max="15873" width="2.7109375" style="8" customWidth="1"/>
    <col min="15874" max="15874" width="33.7109375" style="8" customWidth="1"/>
    <col min="15875" max="15876" width="10.42578125" style="8" bestFit="1" customWidth="1"/>
    <col min="15877" max="15877" width="10.28515625" style="8" bestFit="1" customWidth="1"/>
    <col min="15878" max="15878" width="9.42578125" style="8" bestFit="1" customWidth="1"/>
    <col min="15879" max="15879" width="10.28515625" style="8" bestFit="1" customWidth="1"/>
    <col min="15880" max="15880" width="9.7109375" style="8" bestFit="1" customWidth="1"/>
    <col min="15881" max="15881" width="10.28515625" style="8" bestFit="1" customWidth="1"/>
    <col min="15882" max="15882" width="9.42578125" style="8" bestFit="1" customWidth="1"/>
    <col min="15883" max="15883" width="10.28515625" style="8" bestFit="1" customWidth="1"/>
    <col min="15884" max="15884" width="9.7109375" style="8" bestFit="1" customWidth="1"/>
    <col min="15885" max="15905" width="10.42578125" style="8" bestFit="1" customWidth="1"/>
    <col min="15906" max="15906" width="2.5703125" style="8" customWidth="1"/>
    <col min="15907" max="15907" width="2.7109375" style="8" customWidth="1"/>
    <col min="15908" max="15908" width="33.7109375" style="8" customWidth="1"/>
    <col min="15909" max="15910" width="9.140625" style="8"/>
    <col min="15911" max="15911" width="9.5703125" style="8" bestFit="1" customWidth="1"/>
    <col min="15912" max="16128" width="9.140625" style="8"/>
    <col min="16129" max="16129" width="2.7109375" style="8" customWidth="1"/>
    <col min="16130" max="16130" width="33.7109375" style="8" customWidth="1"/>
    <col min="16131" max="16132" width="10.42578125" style="8" bestFit="1" customWidth="1"/>
    <col min="16133" max="16133" width="10.28515625" style="8" bestFit="1" customWidth="1"/>
    <col min="16134" max="16134" width="9.42578125" style="8" bestFit="1" customWidth="1"/>
    <col min="16135" max="16135" width="10.28515625" style="8" bestFit="1" customWidth="1"/>
    <col min="16136" max="16136" width="9.7109375" style="8" bestFit="1" customWidth="1"/>
    <col min="16137" max="16137" width="10.28515625" style="8" bestFit="1" customWidth="1"/>
    <col min="16138" max="16138" width="9.42578125" style="8" bestFit="1" customWidth="1"/>
    <col min="16139" max="16139" width="10.28515625" style="8" bestFit="1" customWidth="1"/>
    <col min="16140" max="16140" width="9.7109375" style="8" bestFit="1" customWidth="1"/>
    <col min="16141" max="16161" width="10.42578125" style="8" bestFit="1" customWidth="1"/>
    <col min="16162" max="16162" width="2.5703125" style="8" customWidth="1"/>
    <col min="16163" max="16163" width="2.7109375" style="8" customWidth="1"/>
    <col min="16164" max="16164" width="33.7109375" style="8" customWidth="1"/>
    <col min="16165" max="16166" width="9.140625" style="8"/>
    <col min="16167" max="16167" width="9.5703125" style="8" bestFit="1" customWidth="1"/>
    <col min="16168" max="16384" width="9.140625" style="8"/>
  </cols>
  <sheetData>
    <row r="1" spans="1:55">
      <c r="A1" s="5" t="s">
        <v>75</v>
      </c>
      <c r="B1" s="6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</row>
    <row r="2" spans="1:55">
      <c r="A2" s="5" t="s">
        <v>76</v>
      </c>
      <c r="B2" s="6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</row>
    <row r="3" spans="1:55">
      <c r="B3" s="9"/>
    </row>
    <row r="4" spans="1:55">
      <c r="A4" s="10" t="s">
        <v>77</v>
      </c>
    </row>
    <row r="5" spans="1:55" ht="13.5">
      <c r="A5" s="11" t="s">
        <v>78</v>
      </c>
      <c r="B5" s="12"/>
    </row>
    <row r="6" spans="1:55">
      <c r="B6" s="9"/>
    </row>
    <row r="7" spans="1:55">
      <c r="A7" s="8" t="s">
        <v>79</v>
      </c>
    </row>
    <row r="8" spans="1:55">
      <c r="B8" s="9"/>
    </row>
    <row r="9" spans="1:55">
      <c r="A9" s="13"/>
      <c r="B9" s="13" t="s">
        <v>80</v>
      </c>
      <c r="C9" s="14">
        <v>1980</v>
      </c>
      <c r="D9" s="14">
        <v>1981</v>
      </c>
      <c r="E9" s="14">
        <v>1982</v>
      </c>
      <c r="F9" s="14">
        <v>1983</v>
      </c>
      <c r="G9" s="14">
        <v>1984</v>
      </c>
      <c r="H9" s="14">
        <v>1985</v>
      </c>
      <c r="I9" s="14">
        <v>1986</v>
      </c>
      <c r="J9" s="14">
        <v>1987</v>
      </c>
      <c r="K9" s="14">
        <v>1988</v>
      </c>
      <c r="L9" s="14">
        <v>1989</v>
      </c>
      <c r="M9" s="14">
        <v>1990</v>
      </c>
      <c r="N9" s="14">
        <v>1991</v>
      </c>
      <c r="O9" s="14">
        <v>1992</v>
      </c>
      <c r="P9" s="14">
        <v>1993</v>
      </c>
      <c r="Q9" s="14">
        <v>1994</v>
      </c>
      <c r="R9" s="14">
        <v>1995</v>
      </c>
      <c r="S9" s="14">
        <v>1996</v>
      </c>
      <c r="T9" s="14">
        <v>1997</v>
      </c>
      <c r="U9" s="14">
        <v>1998</v>
      </c>
      <c r="V9" s="14">
        <v>1999</v>
      </c>
      <c r="W9" s="14">
        <v>2000</v>
      </c>
      <c r="X9" s="14">
        <v>2001</v>
      </c>
      <c r="Y9" s="14">
        <v>2002</v>
      </c>
      <c r="Z9" s="14">
        <v>2003</v>
      </c>
      <c r="AA9" s="14">
        <v>2004</v>
      </c>
      <c r="AB9" s="14">
        <v>2005</v>
      </c>
      <c r="AC9" s="14">
        <v>2006</v>
      </c>
      <c r="AD9" s="14">
        <v>2007</v>
      </c>
      <c r="AE9" s="14">
        <v>2008</v>
      </c>
      <c r="AF9" s="14">
        <v>2009</v>
      </c>
      <c r="AG9" s="14">
        <v>2010</v>
      </c>
      <c r="AH9" s="14" t="s">
        <v>81</v>
      </c>
      <c r="AI9" s="13"/>
      <c r="AJ9" s="15" t="s">
        <v>80</v>
      </c>
    </row>
    <row r="10" spans="1:55" ht="15"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1"/>
      <c r="AW10"/>
      <c r="BA10" s="10"/>
    </row>
    <row r="11" spans="1:55" s="10" customFormat="1" ht="15">
      <c r="A11" s="16" t="s">
        <v>82</v>
      </c>
      <c r="B11" s="16" t="s">
        <v>83</v>
      </c>
      <c r="C11" s="17">
        <v>-29841.7032</v>
      </c>
      <c r="D11" s="17">
        <v>-43074.762600000002</v>
      </c>
      <c r="E11" s="17">
        <v>-41453.067300000002</v>
      </c>
      <c r="F11" s="17">
        <v>-8116.8343000000004</v>
      </c>
      <c r="G11" s="17">
        <v>-1500.1557</v>
      </c>
      <c r="H11" s="17">
        <v>-2941.837</v>
      </c>
      <c r="I11" s="17">
        <v>-17251.926100000001</v>
      </c>
      <c r="J11" s="17">
        <v>-9560.7026999999998</v>
      </c>
      <c r="K11" s="17">
        <v>-10050.4002</v>
      </c>
      <c r="L11" s="17">
        <v>-8368.2847999999994</v>
      </c>
      <c r="M11" s="17">
        <v>-3806.4982</v>
      </c>
      <c r="N11" s="17">
        <v>-19298.280299999999</v>
      </c>
      <c r="O11" s="17">
        <v>-34032.070299999999</v>
      </c>
      <c r="P11" s="17">
        <v>-46676.256699999998</v>
      </c>
      <c r="Q11" s="17">
        <v>-52446.181499999999</v>
      </c>
      <c r="R11" s="17">
        <v>-38735.313199999997</v>
      </c>
      <c r="S11" s="17">
        <v>-39622.625899999999</v>
      </c>
      <c r="T11" s="17">
        <v>-66711.153900000005</v>
      </c>
      <c r="U11" s="17">
        <v>-90750.734200000006</v>
      </c>
      <c r="V11" s="17">
        <v>-56497.100299999998</v>
      </c>
      <c r="W11" s="17">
        <v>-49275.892099999997</v>
      </c>
      <c r="X11" s="17">
        <v>-54556.673300000002</v>
      </c>
      <c r="Y11" s="17">
        <v>-16718.6332</v>
      </c>
      <c r="Z11" s="17">
        <v>9351.6838000000007</v>
      </c>
      <c r="AA11" s="17">
        <v>22376.535899999999</v>
      </c>
      <c r="AB11" s="17">
        <v>36636.517599999999</v>
      </c>
      <c r="AC11" s="17">
        <v>50079.711199999998</v>
      </c>
      <c r="AD11" s="17">
        <v>14921.677</v>
      </c>
      <c r="AE11" s="17">
        <v>-29277.1001</v>
      </c>
      <c r="AF11" s="17">
        <v>-19330.7592</v>
      </c>
      <c r="AG11" s="17">
        <v>-56411.0026</v>
      </c>
      <c r="AH11" s="18"/>
      <c r="AI11" s="16" t="s">
        <v>82</v>
      </c>
      <c r="AJ11" s="19" t="s">
        <v>84</v>
      </c>
      <c r="AW11"/>
      <c r="BB11" s="8"/>
      <c r="BC11" s="8"/>
    </row>
    <row r="12" spans="1:55" ht="15">
      <c r="A12" s="20" t="s">
        <v>85</v>
      </c>
      <c r="B12" s="20" t="s">
        <v>86</v>
      </c>
      <c r="C12" s="17">
        <v>102002.5462</v>
      </c>
      <c r="D12" s="17">
        <v>108681.836</v>
      </c>
      <c r="E12" s="17">
        <v>97735.181400000001</v>
      </c>
      <c r="F12" s="17">
        <v>98338.852899999998</v>
      </c>
      <c r="G12" s="17">
        <v>109854.48609999999</v>
      </c>
      <c r="H12" s="17">
        <v>102552.8891</v>
      </c>
      <c r="I12" s="17">
        <v>87207.570800000001</v>
      </c>
      <c r="J12" s="17">
        <v>99728.486900000004</v>
      </c>
      <c r="K12" s="17">
        <v>115523.4939</v>
      </c>
      <c r="L12" s="17">
        <v>128167.7</v>
      </c>
      <c r="M12" s="17">
        <v>147433.98620000001</v>
      </c>
      <c r="N12" s="17">
        <v>145540.81899999999</v>
      </c>
      <c r="O12" s="17">
        <v>154811.6342</v>
      </c>
      <c r="P12" s="17">
        <v>167425.38870000001</v>
      </c>
      <c r="Q12" s="17">
        <v>195134.21710000001</v>
      </c>
      <c r="R12" s="17">
        <v>237477.76800000001</v>
      </c>
      <c r="S12" s="17">
        <v>265564.1961</v>
      </c>
      <c r="T12" s="17">
        <v>295092.71750000003</v>
      </c>
      <c r="U12" s="17">
        <v>291759.8064</v>
      </c>
      <c r="V12" s="17">
        <v>308278.98269999999</v>
      </c>
      <c r="W12" s="17">
        <v>370983.00640000001</v>
      </c>
      <c r="X12" s="17">
        <v>356174.05900000001</v>
      </c>
      <c r="Y12" s="17">
        <v>359414.1361</v>
      </c>
      <c r="Z12" s="17">
        <v>392413.55690000003</v>
      </c>
      <c r="AA12" s="17">
        <v>483748.38540000003</v>
      </c>
      <c r="AB12" s="17">
        <v>583328.48490000004</v>
      </c>
      <c r="AC12" s="17">
        <v>697894.93530000001</v>
      </c>
      <c r="AD12" s="17">
        <v>783874.848</v>
      </c>
      <c r="AE12" s="17">
        <v>906377.21920000005</v>
      </c>
      <c r="AF12" s="17">
        <v>701823.25</v>
      </c>
      <c r="AG12" s="17">
        <v>889307.179</v>
      </c>
      <c r="AH12" s="17"/>
      <c r="AI12" s="20" t="s">
        <v>85</v>
      </c>
      <c r="AJ12" s="21" t="s">
        <v>87</v>
      </c>
      <c r="AW12"/>
      <c r="BA12" s="10"/>
    </row>
    <row r="13" spans="1:55" ht="15">
      <c r="A13" s="20" t="s">
        <v>85</v>
      </c>
      <c r="B13" s="20" t="s">
        <v>88</v>
      </c>
      <c r="C13" s="17">
        <v>-102853.8797</v>
      </c>
      <c r="D13" s="17">
        <v>-110204.2885</v>
      </c>
      <c r="E13" s="17">
        <v>-89476.676800000001</v>
      </c>
      <c r="F13" s="17">
        <v>-67633.124299999996</v>
      </c>
      <c r="G13" s="17">
        <v>-70524.971399999995</v>
      </c>
      <c r="H13" s="17">
        <v>-68972.269100000005</v>
      </c>
      <c r="I13" s="17">
        <v>-69661.646200000003</v>
      </c>
      <c r="J13" s="17">
        <v>-78541.232000000004</v>
      </c>
      <c r="K13" s="17">
        <v>-90908.220600000001</v>
      </c>
      <c r="L13" s="17">
        <v>-99201.392099999997</v>
      </c>
      <c r="M13" s="17">
        <v>-118813.5868</v>
      </c>
      <c r="N13" s="17">
        <v>-134497.8694</v>
      </c>
      <c r="O13" s="17">
        <v>-160486.89110000001</v>
      </c>
      <c r="P13" s="17">
        <v>-178703.85829999999</v>
      </c>
      <c r="Q13" s="17">
        <v>-210988.351</v>
      </c>
      <c r="R13" s="17">
        <v>-238313.00320000001</v>
      </c>
      <c r="S13" s="17">
        <v>-265096.32900000003</v>
      </c>
      <c r="T13" s="17">
        <v>-314830.7819</v>
      </c>
      <c r="U13" s="17">
        <v>-334458.78490000003</v>
      </c>
      <c r="V13" s="17">
        <v>-322088.09960000002</v>
      </c>
      <c r="W13" s="17">
        <v>-374643.91029999999</v>
      </c>
      <c r="X13" s="17">
        <v>-366431.65379999997</v>
      </c>
      <c r="Y13" s="17">
        <v>-341745.09250000003</v>
      </c>
      <c r="Z13" s="17">
        <v>-353606.67349999998</v>
      </c>
      <c r="AA13" s="17">
        <v>-429851.2121</v>
      </c>
      <c r="AB13" s="17">
        <v>-509735.15399999998</v>
      </c>
      <c r="AC13" s="17">
        <v>-607300.28130000003</v>
      </c>
      <c r="AD13" s="17">
        <v>-722156.23470000003</v>
      </c>
      <c r="AE13" s="17">
        <v>-864304.65009999997</v>
      </c>
      <c r="AF13" s="17">
        <v>-650209.17929999996</v>
      </c>
      <c r="AG13" s="17">
        <v>-843502.32279999997</v>
      </c>
      <c r="AH13" s="17"/>
      <c r="AI13" s="20" t="s">
        <v>85</v>
      </c>
      <c r="AJ13" s="21" t="s">
        <v>89</v>
      </c>
      <c r="AW13"/>
      <c r="BA13" s="10"/>
    </row>
    <row r="14" spans="1:55" ht="15">
      <c r="A14" s="20" t="s">
        <v>85</v>
      </c>
      <c r="B14" s="20" t="s">
        <v>90</v>
      </c>
      <c r="C14" s="17">
        <v>-851.33349999999996</v>
      </c>
      <c r="D14" s="17">
        <v>-1522.4525000000001</v>
      </c>
      <c r="E14" s="17">
        <v>8258.5046000000002</v>
      </c>
      <c r="F14" s="17">
        <v>30705.728599999999</v>
      </c>
      <c r="G14" s="17">
        <v>39329.5147</v>
      </c>
      <c r="H14" s="17">
        <v>33580.620000000003</v>
      </c>
      <c r="I14" s="17">
        <v>17545.924599999998</v>
      </c>
      <c r="J14" s="17">
        <v>21187.2549</v>
      </c>
      <c r="K14" s="17">
        <v>24615.273300000001</v>
      </c>
      <c r="L14" s="17">
        <v>28966.307799999999</v>
      </c>
      <c r="M14" s="17">
        <v>28620.399399999998</v>
      </c>
      <c r="N14" s="17">
        <v>11042.949500000001</v>
      </c>
      <c r="O14" s="17">
        <v>-5675.2569999999996</v>
      </c>
      <c r="P14" s="17">
        <v>-11278.4696</v>
      </c>
      <c r="Q14" s="17">
        <v>-15854.134</v>
      </c>
      <c r="R14" s="17">
        <v>-835.23509999999999</v>
      </c>
      <c r="S14" s="17">
        <v>467.86720000000003</v>
      </c>
      <c r="T14" s="17">
        <v>-19738.064399999999</v>
      </c>
      <c r="U14" s="17">
        <v>-42698.978499999997</v>
      </c>
      <c r="V14" s="17">
        <v>-13809.117</v>
      </c>
      <c r="W14" s="17">
        <v>-3660.9038</v>
      </c>
      <c r="X14" s="17">
        <v>-10257.5946</v>
      </c>
      <c r="Y14" s="17">
        <v>17668.943800000001</v>
      </c>
      <c r="Z14" s="17">
        <v>38806.883099999999</v>
      </c>
      <c r="AA14" s="17">
        <v>53897.193299999999</v>
      </c>
      <c r="AB14" s="17">
        <v>73593.003899999996</v>
      </c>
      <c r="AC14" s="17">
        <v>90594.550900000002</v>
      </c>
      <c r="AD14" s="17">
        <v>61718.683499999999</v>
      </c>
      <c r="AE14" s="17">
        <v>42072.948900000003</v>
      </c>
      <c r="AF14" s="17">
        <v>51614.080800000003</v>
      </c>
      <c r="AG14" s="17">
        <v>45805.366399999999</v>
      </c>
      <c r="AH14" s="17"/>
      <c r="AI14" s="20" t="s">
        <v>85</v>
      </c>
      <c r="AJ14" s="21" t="s">
        <v>91</v>
      </c>
      <c r="AR14" s="24"/>
      <c r="AS14" s="24"/>
      <c r="AT14" s="25"/>
      <c r="AW14"/>
      <c r="BA14" s="10"/>
    </row>
    <row r="15" spans="1:55" ht="15">
      <c r="A15" s="20" t="s">
        <v>85</v>
      </c>
      <c r="B15" s="20" t="s">
        <v>92</v>
      </c>
      <c r="C15" s="17">
        <v>17438.255700000002</v>
      </c>
      <c r="D15" s="17">
        <v>18079.4709</v>
      </c>
      <c r="E15" s="17">
        <v>16903.552</v>
      </c>
      <c r="F15" s="17">
        <v>16126.9923</v>
      </c>
      <c r="G15" s="17">
        <v>17084.7533</v>
      </c>
      <c r="H15" s="17">
        <v>18104.941200000001</v>
      </c>
      <c r="I15" s="17">
        <v>18759.3439</v>
      </c>
      <c r="J15" s="17">
        <v>20724.7952</v>
      </c>
      <c r="K15" s="17">
        <v>22586.771799999999</v>
      </c>
      <c r="L15" s="17">
        <v>26058.207699999999</v>
      </c>
      <c r="M15" s="17">
        <v>29872.127499999999</v>
      </c>
      <c r="N15" s="17">
        <v>31090.8236</v>
      </c>
      <c r="O15" s="17">
        <v>34748.811399999999</v>
      </c>
      <c r="P15" s="17">
        <v>36838.875699999997</v>
      </c>
      <c r="Q15" s="17">
        <v>39854.630299999997</v>
      </c>
      <c r="R15" s="17">
        <v>42355.149400000002</v>
      </c>
      <c r="S15" s="17">
        <v>45912.979399999997</v>
      </c>
      <c r="T15" s="17">
        <v>49961.427900000002</v>
      </c>
      <c r="U15" s="17">
        <v>53147.519800000002</v>
      </c>
      <c r="V15" s="17">
        <v>53653.002699999997</v>
      </c>
      <c r="W15" s="17">
        <v>59542.172899999998</v>
      </c>
      <c r="X15" s="17">
        <v>57095.6005</v>
      </c>
      <c r="Y15" s="17">
        <v>56001.281199999998</v>
      </c>
      <c r="Z15" s="17">
        <v>60885.558700000001</v>
      </c>
      <c r="AA15" s="17">
        <v>69729.966199999995</v>
      </c>
      <c r="AB15" s="17">
        <v>84110.460800000001</v>
      </c>
      <c r="AC15" s="17">
        <v>93907.318400000004</v>
      </c>
      <c r="AD15" s="17">
        <v>109235.7837</v>
      </c>
      <c r="AE15" s="17">
        <v>115823.6354</v>
      </c>
      <c r="AF15" s="17">
        <v>105027.8054</v>
      </c>
      <c r="AG15" s="17">
        <v>117096.4678</v>
      </c>
      <c r="AH15" s="17"/>
      <c r="AI15" s="20" t="s">
        <v>85</v>
      </c>
      <c r="AJ15" s="21" t="s">
        <v>93</v>
      </c>
      <c r="AR15" s="24"/>
      <c r="AS15" s="24"/>
      <c r="AT15" s="25"/>
      <c r="AW15"/>
      <c r="BA15" s="10"/>
    </row>
    <row r="16" spans="1:55" ht="15">
      <c r="A16" s="20" t="s">
        <v>85</v>
      </c>
      <c r="B16" s="20" t="s">
        <v>94</v>
      </c>
      <c r="C16" s="17">
        <v>4399.6671999999999</v>
      </c>
      <c r="D16" s="17">
        <v>4897.4336999999996</v>
      </c>
      <c r="E16" s="17">
        <v>4666.9736000000003</v>
      </c>
      <c r="F16" s="17">
        <v>4879.7992999999997</v>
      </c>
      <c r="G16" s="17">
        <v>4924.9435999999996</v>
      </c>
      <c r="H16" s="17">
        <v>5358.0012999999999</v>
      </c>
      <c r="I16" s="17">
        <v>5030.8941000000004</v>
      </c>
      <c r="J16" s="17">
        <v>5459.1014999999998</v>
      </c>
      <c r="K16" s="17">
        <v>5906.2704999999996</v>
      </c>
      <c r="L16" s="17">
        <v>6163.7790000000005</v>
      </c>
      <c r="M16" s="17">
        <v>6947.5708999999997</v>
      </c>
      <c r="N16" s="17">
        <v>7340.4422999999997</v>
      </c>
      <c r="O16" s="17">
        <v>8425.1558999999997</v>
      </c>
      <c r="P16" s="17">
        <v>8102.2034999999996</v>
      </c>
      <c r="Q16" s="17">
        <v>8365.0884000000005</v>
      </c>
      <c r="R16" s="17">
        <v>8973.6082999999999</v>
      </c>
      <c r="S16" s="17">
        <v>9332.9526999999998</v>
      </c>
      <c r="T16" s="17">
        <v>10049.5075</v>
      </c>
      <c r="U16" s="17">
        <v>9891.4315999999999</v>
      </c>
      <c r="V16" s="17">
        <v>9710.8431999999993</v>
      </c>
      <c r="W16" s="17">
        <v>10554.9236</v>
      </c>
      <c r="X16" s="17">
        <v>10289.564399999999</v>
      </c>
      <c r="Y16" s="17">
        <v>9985.6326000000008</v>
      </c>
      <c r="Z16" s="17">
        <v>11458.267</v>
      </c>
      <c r="AA16" s="17">
        <v>13900.4413</v>
      </c>
      <c r="AB16" s="17">
        <v>16426.8753</v>
      </c>
      <c r="AC16" s="17">
        <v>18113.103200000001</v>
      </c>
      <c r="AD16" s="17">
        <v>21279.3802</v>
      </c>
      <c r="AE16" s="17">
        <v>25667.216</v>
      </c>
      <c r="AF16" s="17">
        <v>20857.815200000001</v>
      </c>
      <c r="AG16" s="17">
        <v>22540.443899999998</v>
      </c>
      <c r="AH16" s="17"/>
      <c r="AI16" s="20" t="s">
        <v>85</v>
      </c>
      <c r="AJ16" s="21" t="s">
        <v>95</v>
      </c>
      <c r="AR16" s="24"/>
      <c r="AS16" s="24"/>
      <c r="AT16" s="25"/>
      <c r="AW16"/>
      <c r="BA16" s="10"/>
    </row>
    <row r="17" spans="1:56" ht="15">
      <c r="A17" s="20" t="s">
        <v>85</v>
      </c>
      <c r="B17" s="20" t="s">
        <v>96</v>
      </c>
      <c r="C17" s="17">
        <v>7168.6634999999997</v>
      </c>
      <c r="D17" s="17">
        <v>7515.7587000000003</v>
      </c>
      <c r="E17" s="17">
        <v>6918.2889999999998</v>
      </c>
      <c r="F17" s="17">
        <v>6637.7933000000003</v>
      </c>
      <c r="G17" s="17">
        <v>7714.2489999999998</v>
      </c>
      <c r="H17" s="17">
        <v>7866.4278000000004</v>
      </c>
      <c r="I17" s="17">
        <v>8732.5113999999994</v>
      </c>
      <c r="J17" s="17">
        <v>9478.7196999999996</v>
      </c>
      <c r="K17" s="17">
        <v>10302.9962</v>
      </c>
      <c r="L17" s="17">
        <v>12935.1877</v>
      </c>
      <c r="M17" s="17">
        <v>14518.707200000001</v>
      </c>
      <c r="N17" s="17">
        <v>14798.349099999999</v>
      </c>
      <c r="O17" s="17">
        <v>16327.6132</v>
      </c>
      <c r="P17" s="17">
        <v>17912.8541</v>
      </c>
      <c r="Q17" s="17">
        <v>19159.122599999999</v>
      </c>
      <c r="R17" s="17">
        <v>19775.495200000001</v>
      </c>
      <c r="S17" s="17">
        <v>21852.249500000002</v>
      </c>
      <c r="T17" s="17">
        <v>23414.385999999999</v>
      </c>
      <c r="U17" s="17">
        <v>24742.045099999999</v>
      </c>
      <c r="V17" s="17">
        <v>25067.322</v>
      </c>
      <c r="W17" s="17">
        <v>27352.522300000001</v>
      </c>
      <c r="X17" s="17">
        <v>26937.229299999999</v>
      </c>
      <c r="Y17" s="17">
        <v>26128.9912</v>
      </c>
      <c r="Z17" s="17">
        <v>28617.4791</v>
      </c>
      <c r="AA17" s="17">
        <v>32621.032899999998</v>
      </c>
      <c r="AB17" s="17">
        <v>36863.388800000001</v>
      </c>
      <c r="AC17" s="17">
        <v>40247.543100000003</v>
      </c>
      <c r="AD17" s="17">
        <v>46646.595800000003</v>
      </c>
      <c r="AE17" s="17">
        <v>50019.981399999997</v>
      </c>
      <c r="AF17" s="17">
        <v>46142.15</v>
      </c>
      <c r="AG17" s="17">
        <v>46976.039799999999</v>
      </c>
      <c r="AH17" s="17"/>
      <c r="AI17" s="20" t="s">
        <v>85</v>
      </c>
      <c r="AJ17" s="21" t="s">
        <v>97</v>
      </c>
      <c r="AR17" s="24"/>
      <c r="AS17" s="24"/>
      <c r="AT17" s="25"/>
      <c r="AW17"/>
      <c r="BA17" s="10"/>
    </row>
    <row r="18" spans="1:56" ht="15">
      <c r="A18" s="20" t="s">
        <v>85</v>
      </c>
      <c r="B18" s="20" t="s">
        <v>98</v>
      </c>
      <c r="C18" s="17">
        <v>5869.9247999999998</v>
      </c>
      <c r="D18" s="17">
        <v>5666.2782999999999</v>
      </c>
      <c r="E18" s="17">
        <v>5318.2893000000004</v>
      </c>
      <c r="F18" s="17">
        <v>4609.3996999999999</v>
      </c>
      <c r="G18" s="17">
        <v>4445.5605999999998</v>
      </c>
      <c r="H18" s="17">
        <v>4880.5120999999999</v>
      </c>
      <c r="I18" s="17">
        <v>4995.9378999999999</v>
      </c>
      <c r="J18" s="17">
        <v>5786.9736999999996</v>
      </c>
      <c r="K18" s="17">
        <v>6377.5047999999997</v>
      </c>
      <c r="L18" s="17">
        <v>6959.2407000000003</v>
      </c>
      <c r="M18" s="17">
        <v>7880.4490999999998</v>
      </c>
      <c r="N18" s="17">
        <v>8368.6319000000003</v>
      </c>
      <c r="O18" s="17">
        <v>9253.4418999999998</v>
      </c>
      <c r="P18" s="17">
        <v>9991.8176999999996</v>
      </c>
      <c r="Q18" s="17">
        <v>11170.418900000001</v>
      </c>
      <c r="R18" s="17">
        <v>12077.845600000001</v>
      </c>
      <c r="S18" s="17">
        <v>12798.9768</v>
      </c>
      <c r="T18" s="17">
        <v>14346.534</v>
      </c>
      <c r="U18" s="17">
        <v>15921.9427</v>
      </c>
      <c r="V18" s="17">
        <v>16020.1371</v>
      </c>
      <c r="W18" s="17">
        <v>18520.626700000001</v>
      </c>
      <c r="X18" s="17">
        <v>17297.797200000001</v>
      </c>
      <c r="Y18" s="17">
        <v>17436.314600000002</v>
      </c>
      <c r="Z18" s="17">
        <v>17830.915700000001</v>
      </c>
      <c r="AA18" s="17">
        <v>19759.037700000001</v>
      </c>
      <c r="AB18" s="17">
        <v>24270.1675</v>
      </c>
      <c r="AC18" s="17">
        <v>28879.7772</v>
      </c>
      <c r="AD18" s="17">
        <v>33117.706700000002</v>
      </c>
      <c r="AE18" s="17">
        <v>40135.167099999999</v>
      </c>
      <c r="AF18" s="17">
        <v>38940.983699999997</v>
      </c>
      <c r="AG18" s="17">
        <v>40364.054199999999</v>
      </c>
      <c r="AH18" s="17"/>
      <c r="AI18" s="20" t="s">
        <v>85</v>
      </c>
      <c r="AJ18" s="21" t="s">
        <v>99</v>
      </c>
      <c r="AR18" s="24"/>
      <c r="AS18" s="24"/>
      <c r="AT18" s="25"/>
      <c r="AW18"/>
      <c r="BA18" s="10"/>
    </row>
    <row r="19" spans="1:56" ht="15">
      <c r="A19" s="20" t="s">
        <v>85</v>
      </c>
      <c r="B19" s="20" t="s">
        <v>100</v>
      </c>
      <c r="C19" s="17">
        <v>-28884.678400000001</v>
      </c>
      <c r="D19" s="17">
        <v>-32412.187099999999</v>
      </c>
      <c r="E19" s="17">
        <v>-29468.898399999998</v>
      </c>
      <c r="F19" s="17">
        <v>-22545.837500000001</v>
      </c>
      <c r="G19" s="17">
        <v>-22784.0461</v>
      </c>
      <c r="H19" s="17">
        <v>-22535.9912</v>
      </c>
      <c r="I19" s="17">
        <v>-24223.5586</v>
      </c>
      <c r="J19" s="17">
        <v>-24783.9067</v>
      </c>
      <c r="K19" s="17">
        <v>-27776.301100000001</v>
      </c>
      <c r="L19" s="17">
        <v>-29996.096000000001</v>
      </c>
      <c r="M19" s="17">
        <v>-36181.726699999999</v>
      </c>
      <c r="N19" s="17">
        <v>-38728.284200000002</v>
      </c>
      <c r="O19" s="17">
        <v>-43939.916499999999</v>
      </c>
      <c r="P19" s="17">
        <v>-48624.777900000001</v>
      </c>
      <c r="Q19" s="17">
        <v>-53019.139600000002</v>
      </c>
      <c r="R19" s="17">
        <v>-54654.842499999999</v>
      </c>
      <c r="S19" s="17">
        <v>-58551.694499999998</v>
      </c>
      <c r="T19" s="17">
        <v>-66322.866200000004</v>
      </c>
      <c r="U19" s="17">
        <v>-68631.417300000001</v>
      </c>
      <c r="V19" s="17">
        <v>-65575.339399999997</v>
      </c>
      <c r="W19" s="17">
        <v>-72959.027300000002</v>
      </c>
      <c r="X19" s="17">
        <v>-73041.329500000007</v>
      </c>
      <c r="Y19" s="17">
        <v>-67066.915999999997</v>
      </c>
      <c r="Z19" s="17">
        <v>-69935.167600000001</v>
      </c>
      <c r="AA19" s="17">
        <v>-78778.045199999993</v>
      </c>
      <c r="AB19" s="17">
        <v>-92929.030899999998</v>
      </c>
      <c r="AC19" s="17">
        <v>-103990.1295</v>
      </c>
      <c r="AD19" s="17">
        <v>-123893.2132</v>
      </c>
      <c r="AE19" s="17">
        <v>-145705.82509999999</v>
      </c>
      <c r="AF19" s="17">
        <v>-135642.06539999999</v>
      </c>
      <c r="AG19" s="17">
        <v>-163252.1991</v>
      </c>
      <c r="AH19" s="17"/>
      <c r="AI19" s="20" t="s">
        <v>85</v>
      </c>
      <c r="AJ19" s="21" t="s">
        <v>101</v>
      </c>
      <c r="AR19" s="24"/>
      <c r="AS19" s="24"/>
      <c r="AT19" s="25"/>
      <c r="AW19"/>
      <c r="BA19" s="10"/>
    </row>
    <row r="20" spans="1:56" ht="15">
      <c r="A20" s="20" t="s">
        <v>85</v>
      </c>
      <c r="B20" s="20" t="s">
        <v>94</v>
      </c>
      <c r="C20" s="17">
        <v>-11339.764999999999</v>
      </c>
      <c r="D20" s="17">
        <v>-12126.632</v>
      </c>
      <c r="E20" s="17">
        <v>-10161.367899999999</v>
      </c>
      <c r="F20" s="17">
        <v>-8295.7243999999992</v>
      </c>
      <c r="G20" s="17">
        <v>-8830.4819000000007</v>
      </c>
      <c r="H20" s="17">
        <v>-8222.7163999999993</v>
      </c>
      <c r="I20" s="17">
        <v>-8637.5195000000003</v>
      </c>
      <c r="J20" s="17">
        <v>-9289.1694000000007</v>
      </c>
      <c r="K20" s="17">
        <v>-10350.4679</v>
      </c>
      <c r="L20" s="17">
        <v>-10795.7976</v>
      </c>
      <c r="M20" s="17">
        <v>-11985.066500000001</v>
      </c>
      <c r="N20" s="17">
        <v>-13846.9668</v>
      </c>
      <c r="O20" s="17">
        <v>-15699.1976</v>
      </c>
      <c r="P20" s="17">
        <v>-16996.1836</v>
      </c>
      <c r="Q20" s="17">
        <v>-19297.9764</v>
      </c>
      <c r="R20" s="17">
        <v>-20389.489000000001</v>
      </c>
      <c r="S20" s="17">
        <v>-18045.819800000001</v>
      </c>
      <c r="T20" s="17">
        <v>-20211.3796</v>
      </c>
      <c r="U20" s="17">
        <v>-20126.794999999998</v>
      </c>
      <c r="V20" s="17">
        <v>-18913.873899999999</v>
      </c>
      <c r="W20" s="17">
        <v>-25184.3122</v>
      </c>
      <c r="X20" s="17">
        <v>-24972.738700000002</v>
      </c>
      <c r="Y20" s="17">
        <v>-22139.0982</v>
      </c>
      <c r="Z20" s="17">
        <v>-22480.3393</v>
      </c>
      <c r="AA20" s="17">
        <v>-27459.734199999999</v>
      </c>
      <c r="AB20" s="17">
        <v>-32754.1201</v>
      </c>
      <c r="AC20" s="17">
        <v>-37070.057399999998</v>
      </c>
      <c r="AD20" s="17">
        <v>-46957.932800000002</v>
      </c>
      <c r="AE20" s="17">
        <v>-56264.620900000002</v>
      </c>
      <c r="AF20" s="17">
        <v>-43325.964200000002</v>
      </c>
      <c r="AG20" s="17">
        <v>-52405.659899999999</v>
      </c>
      <c r="AH20" s="17"/>
      <c r="AI20" s="20" t="s">
        <v>85</v>
      </c>
      <c r="AJ20" s="21" t="s">
        <v>95</v>
      </c>
      <c r="AR20" s="24"/>
      <c r="AS20" s="24"/>
      <c r="AT20" s="25"/>
      <c r="AW20"/>
      <c r="BA20" s="10"/>
    </row>
    <row r="21" spans="1:56" ht="15">
      <c r="A21" s="20" t="s">
        <v>85</v>
      </c>
      <c r="B21" s="20" t="s">
        <v>96</v>
      </c>
      <c r="C21" s="17">
        <v>-9184.2994999999992</v>
      </c>
      <c r="D21" s="17">
        <v>-10290.330400000001</v>
      </c>
      <c r="E21" s="17">
        <v>-8706.6643000000004</v>
      </c>
      <c r="F21" s="17">
        <v>-5632.2560000000003</v>
      </c>
      <c r="G21" s="17">
        <v>-6029.3317999999999</v>
      </c>
      <c r="H21" s="17">
        <v>-5927.9371000000001</v>
      </c>
      <c r="I21" s="17">
        <v>-6420.7101000000002</v>
      </c>
      <c r="J21" s="17">
        <v>-6422.8163000000004</v>
      </c>
      <c r="K21" s="17">
        <v>-7881.7599</v>
      </c>
      <c r="L21" s="17">
        <v>-9200.6098000000002</v>
      </c>
      <c r="M21" s="17">
        <v>-11804.038399999999</v>
      </c>
      <c r="N21" s="17">
        <v>-12628.958199999999</v>
      </c>
      <c r="O21" s="17">
        <v>-14524.6741</v>
      </c>
      <c r="P21" s="17">
        <v>-15784.8909</v>
      </c>
      <c r="Q21" s="17">
        <v>-16311.3968</v>
      </c>
      <c r="R21" s="17">
        <v>-15365.383099999999</v>
      </c>
      <c r="S21" s="17">
        <v>-17852.614300000001</v>
      </c>
      <c r="T21" s="17">
        <v>-18712.7781</v>
      </c>
      <c r="U21" s="17">
        <v>-19895.513999999999</v>
      </c>
      <c r="V21" s="17">
        <v>-17678.071599999999</v>
      </c>
      <c r="W21" s="17">
        <v>-19782.411899999999</v>
      </c>
      <c r="X21" s="17">
        <v>-18966.383900000001</v>
      </c>
      <c r="Y21" s="17">
        <v>-16692.399000000001</v>
      </c>
      <c r="Z21" s="17">
        <v>-17124.242300000002</v>
      </c>
      <c r="AA21" s="17">
        <v>-19340.462100000001</v>
      </c>
      <c r="AB21" s="17">
        <v>-22731.954300000001</v>
      </c>
      <c r="AC21" s="17">
        <v>-25268.451400000002</v>
      </c>
      <c r="AD21" s="17">
        <v>-31021.6531</v>
      </c>
      <c r="AE21" s="17">
        <v>-35031.304600000003</v>
      </c>
      <c r="AF21" s="17">
        <v>-33205.373299999999</v>
      </c>
      <c r="AG21" s="17">
        <v>-39681.108500000002</v>
      </c>
      <c r="AH21" s="17"/>
      <c r="AI21" s="20" t="s">
        <v>85</v>
      </c>
      <c r="AJ21" s="21" t="s">
        <v>97</v>
      </c>
      <c r="AR21" s="24"/>
      <c r="AS21" s="24"/>
      <c r="AT21" s="25"/>
      <c r="AW21"/>
      <c r="BA21" s="10"/>
    </row>
    <row r="22" spans="1:56" ht="15">
      <c r="A22" s="20" t="s">
        <v>85</v>
      </c>
      <c r="B22" s="20" t="s">
        <v>98</v>
      </c>
      <c r="C22" s="17">
        <v>-8360.6134999999995</v>
      </c>
      <c r="D22" s="17">
        <v>-9995.2245000000003</v>
      </c>
      <c r="E22" s="17">
        <v>-10600.865900000001</v>
      </c>
      <c r="F22" s="17">
        <v>-8617.8567999999996</v>
      </c>
      <c r="G22" s="17">
        <v>-7924.2322000000004</v>
      </c>
      <c r="H22" s="17">
        <v>-8385.3374000000003</v>
      </c>
      <c r="I22" s="17">
        <v>-9165.3287</v>
      </c>
      <c r="J22" s="17">
        <v>-9071.9205999999995</v>
      </c>
      <c r="K22" s="17">
        <v>-9544.0730999999996</v>
      </c>
      <c r="L22" s="17">
        <v>-9999.6882999999998</v>
      </c>
      <c r="M22" s="17">
        <v>-11792.9215</v>
      </c>
      <c r="N22" s="17">
        <v>-11783.758900000001</v>
      </c>
      <c r="O22" s="17">
        <v>-13294.044400000001</v>
      </c>
      <c r="P22" s="17">
        <v>-15488.703</v>
      </c>
      <c r="Q22" s="17">
        <v>-16912.766100000001</v>
      </c>
      <c r="R22" s="17">
        <v>-18217.169999999998</v>
      </c>
      <c r="S22" s="17">
        <v>-22096.86</v>
      </c>
      <c r="T22" s="17">
        <v>-26766.7081</v>
      </c>
      <c r="U22" s="17">
        <v>-27949.108</v>
      </c>
      <c r="V22" s="17">
        <v>-28291.393599999999</v>
      </c>
      <c r="W22" s="17">
        <v>-27184.202700000002</v>
      </c>
      <c r="X22" s="17">
        <v>-28462.2078</v>
      </c>
      <c r="Y22" s="17">
        <v>-27610.617999999999</v>
      </c>
      <c r="Z22" s="17">
        <v>-29680.484799999998</v>
      </c>
      <c r="AA22" s="17">
        <v>-31238.096699999998</v>
      </c>
      <c r="AB22" s="17">
        <v>-37267.916100000002</v>
      </c>
      <c r="AC22" s="17">
        <v>-41440.646500000003</v>
      </c>
      <c r="AD22" s="17">
        <v>-45621.546199999997</v>
      </c>
      <c r="AE22" s="17">
        <v>-54409.390200000002</v>
      </c>
      <c r="AF22" s="17">
        <v>-58818.2186</v>
      </c>
      <c r="AG22" s="17">
        <v>-67525.894199999995</v>
      </c>
      <c r="AH22" s="17"/>
      <c r="AI22" s="20" t="s">
        <v>85</v>
      </c>
      <c r="AJ22" s="21" t="s">
        <v>99</v>
      </c>
      <c r="AR22" s="24"/>
      <c r="AS22" s="24"/>
      <c r="AT22" s="25"/>
      <c r="AW22"/>
      <c r="BA22" s="10"/>
    </row>
    <row r="23" spans="1:56" ht="15">
      <c r="A23" s="20" t="s">
        <v>85</v>
      </c>
      <c r="B23" s="20" t="s">
        <v>102</v>
      </c>
      <c r="C23" s="17">
        <v>-12297.7562</v>
      </c>
      <c r="D23" s="17">
        <v>-15855.1687</v>
      </c>
      <c r="E23" s="17">
        <v>-4306.8418000000001</v>
      </c>
      <c r="F23" s="17">
        <v>24286.883399999999</v>
      </c>
      <c r="G23" s="17">
        <v>33630.221899999997</v>
      </c>
      <c r="H23" s="17">
        <v>29149.57</v>
      </c>
      <c r="I23" s="17">
        <v>12081.7099</v>
      </c>
      <c r="J23" s="17">
        <v>17128.143400000001</v>
      </c>
      <c r="K23" s="17">
        <v>19425.743999999999</v>
      </c>
      <c r="L23" s="17">
        <v>25028.4195</v>
      </c>
      <c r="M23" s="17">
        <v>22310.800200000001</v>
      </c>
      <c r="N23" s="17">
        <v>3405.4888999999998</v>
      </c>
      <c r="O23" s="17">
        <v>-14866.3621</v>
      </c>
      <c r="P23" s="17">
        <v>-23064.371800000001</v>
      </c>
      <c r="Q23" s="17">
        <v>-29018.6433</v>
      </c>
      <c r="R23" s="17">
        <v>-13134.9282</v>
      </c>
      <c r="S23" s="17">
        <v>-12170.8477</v>
      </c>
      <c r="T23" s="17">
        <v>-36099.502500000002</v>
      </c>
      <c r="U23" s="17">
        <v>-58182.875899999999</v>
      </c>
      <c r="V23" s="17">
        <v>-25731.453699999998</v>
      </c>
      <c r="W23" s="17">
        <v>-17077.758399999999</v>
      </c>
      <c r="X23" s="17">
        <v>-26203.323700000001</v>
      </c>
      <c r="Y23" s="17">
        <v>6603.3091000000004</v>
      </c>
      <c r="Z23" s="17">
        <v>29757.274600000001</v>
      </c>
      <c r="AA23" s="17">
        <v>44849.114699999998</v>
      </c>
      <c r="AB23" s="17">
        <v>64774.343800000002</v>
      </c>
      <c r="AC23" s="17">
        <v>80511.734400000001</v>
      </c>
      <c r="AD23" s="17">
        <v>47061.213600000003</v>
      </c>
      <c r="AE23" s="17">
        <v>12190.109200000001</v>
      </c>
      <c r="AF23" s="17">
        <v>21000.590899999999</v>
      </c>
      <c r="AG23" s="17">
        <v>-351.35469999999998</v>
      </c>
      <c r="AH23" s="17"/>
      <c r="AI23" s="20" t="s">
        <v>85</v>
      </c>
      <c r="AJ23" s="21" t="s">
        <v>103</v>
      </c>
      <c r="AR23" s="24"/>
      <c r="AS23" s="24"/>
      <c r="AT23" s="25"/>
      <c r="AW23"/>
      <c r="BA23" s="10"/>
      <c r="BD23" s="26"/>
    </row>
    <row r="24" spans="1:56" ht="15">
      <c r="A24" s="20" t="s">
        <v>85</v>
      </c>
      <c r="B24" s="20" t="s">
        <v>104</v>
      </c>
      <c r="C24" s="17">
        <v>12762.731299999999</v>
      </c>
      <c r="D24" s="17">
        <v>15744.4157</v>
      </c>
      <c r="E24" s="17">
        <v>14453.9853</v>
      </c>
      <c r="F24" s="17">
        <v>10176.067300000001</v>
      </c>
      <c r="G24" s="17">
        <v>11150.465899999999</v>
      </c>
      <c r="H24" s="17">
        <v>10478.432500000001</v>
      </c>
      <c r="I24" s="17">
        <v>8788.0004000000008</v>
      </c>
      <c r="J24" s="17">
        <v>7920.0303000000004</v>
      </c>
      <c r="K24" s="17">
        <v>7760.5234</v>
      </c>
      <c r="L24" s="17">
        <v>9124.3822</v>
      </c>
      <c r="M24" s="17">
        <v>12266.7289</v>
      </c>
      <c r="N24" s="17">
        <v>11702.7899</v>
      </c>
      <c r="O24" s="17">
        <v>11232.2449</v>
      </c>
      <c r="P24" s="17">
        <v>11616.8971</v>
      </c>
      <c r="Q24" s="17">
        <v>14811.579100000001</v>
      </c>
      <c r="R24" s="17">
        <v>18703.412100000001</v>
      </c>
      <c r="S24" s="17">
        <v>20507.584200000001</v>
      </c>
      <c r="T24" s="17">
        <v>23760.686799999999</v>
      </c>
      <c r="U24" s="17">
        <v>24986.687300000001</v>
      </c>
      <c r="V24" s="17">
        <v>23353.547600000002</v>
      </c>
      <c r="W24" s="17">
        <v>28035.936300000001</v>
      </c>
      <c r="X24" s="17">
        <v>24017.0422</v>
      </c>
      <c r="Y24" s="17">
        <v>17034.151900000001</v>
      </c>
      <c r="Z24" s="17">
        <v>16801.5707</v>
      </c>
      <c r="AA24" s="17">
        <v>20042.572899999999</v>
      </c>
      <c r="AB24" s="17">
        <v>24317.1584</v>
      </c>
      <c r="AC24" s="17">
        <v>37420.994400000003</v>
      </c>
      <c r="AD24" s="17">
        <v>51218.083599999998</v>
      </c>
      <c r="AE24" s="17">
        <v>48166.093999999997</v>
      </c>
      <c r="AF24" s="17">
        <v>30767.570299999999</v>
      </c>
      <c r="AG24" s="17">
        <v>28200.034500000002</v>
      </c>
      <c r="AH24" s="17"/>
      <c r="AI24" s="20" t="s">
        <v>85</v>
      </c>
      <c r="AJ24" s="21" t="s">
        <v>105</v>
      </c>
      <c r="AR24" s="24"/>
      <c r="AS24" s="24"/>
      <c r="AT24" s="25"/>
      <c r="AW24"/>
      <c r="BA24" s="10"/>
      <c r="BD24" s="26"/>
    </row>
    <row r="25" spans="1:56" ht="15">
      <c r="A25" s="20" t="s">
        <v>85</v>
      </c>
      <c r="B25" s="20" t="s">
        <v>106</v>
      </c>
      <c r="C25" s="17">
        <v>701.70299999999997</v>
      </c>
      <c r="D25" s="17">
        <v>666.25</v>
      </c>
      <c r="E25" s="17">
        <v>604.94399999999996</v>
      </c>
      <c r="F25" s="17">
        <v>596.35599999999999</v>
      </c>
      <c r="G25" s="17">
        <v>637.35500000000002</v>
      </c>
      <c r="H25" s="17">
        <v>630.774</v>
      </c>
      <c r="I25" s="17">
        <v>675.63099999999997</v>
      </c>
      <c r="J25" s="17">
        <v>704.13499999999999</v>
      </c>
      <c r="K25" s="17">
        <v>712.19200000000001</v>
      </c>
      <c r="L25" s="17">
        <v>773.80600000000004</v>
      </c>
      <c r="M25" s="17">
        <v>799.11559999999997</v>
      </c>
      <c r="N25" s="17">
        <v>874.65359999999998</v>
      </c>
      <c r="O25" s="17">
        <v>939.96669999999995</v>
      </c>
      <c r="P25" s="17">
        <v>992.98670000000004</v>
      </c>
      <c r="Q25" s="17">
        <v>1053.0842</v>
      </c>
      <c r="R25" s="17">
        <v>1105.5849000000001</v>
      </c>
      <c r="S25" s="17">
        <v>1293.1773000000001</v>
      </c>
      <c r="T25" s="17">
        <v>1320.6291000000001</v>
      </c>
      <c r="U25" s="17">
        <v>1651.7692</v>
      </c>
      <c r="V25" s="17">
        <v>1554.8237999999999</v>
      </c>
      <c r="W25" s="17">
        <v>1769.7157</v>
      </c>
      <c r="X25" s="17">
        <v>2141.5947999999999</v>
      </c>
      <c r="Y25" s="17">
        <v>2080.8139000000001</v>
      </c>
      <c r="Z25" s="17">
        <v>2407.5918999999999</v>
      </c>
      <c r="AA25" s="17">
        <v>2515.6399000000001</v>
      </c>
      <c r="AB25" s="17">
        <v>2407.9575</v>
      </c>
      <c r="AC25" s="17">
        <v>2485.9585000000002</v>
      </c>
      <c r="AD25" s="17">
        <v>2428.0517</v>
      </c>
      <c r="AE25" s="17">
        <v>2884.0832</v>
      </c>
      <c r="AF25" s="17">
        <v>2669.0554000000002</v>
      </c>
      <c r="AG25" s="17">
        <v>1739.0929000000001</v>
      </c>
      <c r="AH25" s="17"/>
      <c r="AI25" s="20" t="s">
        <v>85</v>
      </c>
      <c r="AJ25" s="21" t="s">
        <v>107</v>
      </c>
      <c r="AR25" s="24"/>
      <c r="AS25" s="24"/>
      <c r="AT25" s="25"/>
      <c r="AW25"/>
      <c r="BA25" s="10"/>
      <c r="BD25" s="26"/>
    </row>
    <row r="26" spans="1:56" ht="15">
      <c r="A26" s="20" t="s">
        <v>85</v>
      </c>
      <c r="B26" s="20" t="s">
        <v>108</v>
      </c>
      <c r="C26" s="17">
        <v>12061.0283</v>
      </c>
      <c r="D26" s="17">
        <v>15078.1657</v>
      </c>
      <c r="E26" s="17">
        <v>13849.041300000001</v>
      </c>
      <c r="F26" s="17">
        <v>9579.7113000000008</v>
      </c>
      <c r="G26" s="17">
        <v>10513.1109</v>
      </c>
      <c r="H26" s="17">
        <v>9847.6584999999995</v>
      </c>
      <c r="I26" s="17">
        <v>8112.3693999999996</v>
      </c>
      <c r="J26" s="17">
        <v>7215.8953000000001</v>
      </c>
      <c r="K26" s="17">
        <v>7048.3314</v>
      </c>
      <c r="L26" s="17">
        <v>8350.5761999999995</v>
      </c>
      <c r="M26" s="17">
        <v>11480.513199999999</v>
      </c>
      <c r="N26" s="17">
        <v>10858.736199999999</v>
      </c>
      <c r="O26" s="17">
        <v>10344.2781</v>
      </c>
      <c r="P26" s="17">
        <v>10627.710300000001</v>
      </c>
      <c r="Q26" s="17">
        <v>13762.494699999999</v>
      </c>
      <c r="R26" s="17">
        <v>17601.827000000001</v>
      </c>
      <c r="S26" s="17">
        <v>19243.3069</v>
      </c>
      <c r="T26" s="17">
        <v>22470.057700000001</v>
      </c>
      <c r="U26" s="17">
        <v>23339.917700000002</v>
      </c>
      <c r="V26" s="17">
        <v>21807.023499999999</v>
      </c>
      <c r="W26" s="17">
        <v>26299.6185</v>
      </c>
      <c r="X26" s="17">
        <v>21911.1623</v>
      </c>
      <c r="Y26" s="17">
        <v>14988.840700000001</v>
      </c>
      <c r="Z26" s="17">
        <v>14417.039500000001</v>
      </c>
      <c r="AA26" s="17">
        <v>17526.948100000001</v>
      </c>
      <c r="AB26" s="17">
        <v>21909.215100000001</v>
      </c>
      <c r="AC26" s="17">
        <v>34934.888500000001</v>
      </c>
      <c r="AD26" s="17">
        <v>48790.021399999998</v>
      </c>
      <c r="AE26" s="17">
        <v>45252.210599999999</v>
      </c>
      <c r="AF26" s="17">
        <v>27948.6744</v>
      </c>
      <c r="AG26" s="17">
        <v>26233.801200000002</v>
      </c>
      <c r="AH26" s="17"/>
      <c r="AI26" s="20" t="s">
        <v>85</v>
      </c>
      <c r="AJ26" s="21" t="s">
        <v>109</v>
      </c>
      <c r="AR26" s="24"/>
      <c r="AS26" s="24"/>
      <c r="AT26" s="25"/>
      <c r="AW26"/>
      <c r="BA26" s="10"/>
      <c r="BD26" s="26"/>
    </row>
    <row r="27" spans="1:56" ht="15">
      <c r="A27" s="20" t="s">
        <v>85</v>
      </c>
      <c r="B27" s="20" t="s">
        <v>110</v>
      </c>
      <c r="C27" s="17">
        <v>292.39999999999998</v>
      </c>
      <c r="D27" s="17">
        <v>262.8</v>
      </c>
      <c r="E27" s="17">
        <v>307.48009999999999</v>
      </c>
      <c r="F27" s="17">
        <v>42.84</v>
      </c>
      <c r="G27" s="17">
        <v>30.22</v>
      </c>
      <c r="H27" s="17">
        <v>112.3</v>
      </c>
      <c r="I27" s="17">
        <v>88.184299999999993</v>
      </c>
      <c r="J27" s="17">
        <v>64.599999999999994</v>
      </c>
      <c r="K27" s="17">
        <v>103.04</v>
      </c>
      <c r="L27" s="17">
        <v>187.5951</v>
      </c>
      <c r="M27" s="17">
        <v>280.42939999999999</v>
      </c>
      <c r="N27" s="17">
        <v>197.31569999999999</v>
      </c>
      <c r="O27" s="17">
        <v>626.27850000000001</v>
      </c>
      <c r="P27" s="17">
        <v>1114.2380000000001</v>
      </c>
      <c r="Q27" s="17">
        <v>1308.7619999999999</v>
      </c>
      <c r="R27" s="17">
        <v>1724.5386000000001</v>
      </c>
      <c r="S27" s="17">
        <v>2268.0313999999998</v>
      </c>
      <c r="T27" s="17">
        <v>2344.1010999999999</v>
      </c>
      <c r="U27" s="17">
        <v>2242.0077000000001</v>
      </c>
      <c r="V27" s="17">
        <v>2637.0232999999998</v>
      </c>
      <c r="W27" s="17">
        <v>2961.7725999999998</v>
      </c>
      <c r="X27" s="17">
        <v>2535.1547</v>
      </c>
      <c r="Y27" s="17">
        <v>2096.8076000000001</v>
      </c>
      <c r="Z27" s="17">
        <v>3024.9969999999998</v>
      </c>
      <c r="AA27" s="17">
        <v>5797.0744999999997</v>
      </c>
      <c r="AB27" s="17">
        <v>5440.0891000000001</v>
      </c>
      <c r="AC27" s="17">
        <v>7566.5889999999999</v>
      </c>
      <c r="AD27" s="17">
        <v>11275.0947</v>
      </c>
      <c r="AE27" s="17">
        <v>10593.9319</v>
      </c>
      <c r="AF27" s="17">
        <v>7374.9755999999998</v>
      </c>
      <c r="AG27" s="17">
        <v>7571.7066999999997</v>
      </c>
      <c r="AH27" s="17"/>
      <c r="AI27" s="20" t="s">
        <v>85</v>
      </c>
      <c r="AJ27" s="21" t="s">
        <v>111</v>
      </c>
      <c r="AM27" s="22"/>
      <c r="AR27" s="24"/>
      <c r="AS27" s="24"/>
      <c r="AT27" s="25"/>
      <c r="AW27"/>
      <c r="BA27" s="10"/>
      <c r="BD27" s="26"/>
    </row>
    <row r="28" spans="1:56" ht="15">
      <c r="A28" s="20" t="s">
        <v>85</v>
      </c>
      <c r="B28" s="20" t="s">
        <v>112</v>
      </c>
      <c r="C28" s="17">
        <v>9.65</v>
      </c>
      <c r="D28" s="17">
        <v>3.7</v>
      </c>
      <c r="E28" s="17">
        <v>19.600000000000001</v>
      </c>
      <c r="F28" s="17">
        <v>11.6</v>
      </c>
      <c r="G28" s="17">
        <v>48.8</v>
      </c>
      <c r="H28" s="17">
        <v>9.9</v>
      </c>
      <c r="I28" s="17">
        <v>45.2</v>
      </c>
      <c r="J28" s="17">
        <v>68.2</v>
      </c>
      <c r="K28" s="17">
        <v>89.5</v>
      </c>
      <c r="L28" s="17">
        <v>364.34480000000002</v>
      </c>
      <c r="M28" s="17">
        <v>636.47050000000002</v>
      </c>
      <c r="N28" s="17">
        <v>930.28039999999999</v>
      </c>
      <c r="O28" s="17">
        <v>768.01199999999994</v>
      </c>
      <c r="P28" s="17">
        <v>901.49929999999995</v>
      </c>
      <c r="Q28" s="17">
        <v>1018.8903</v>
      </c>
      <c r="R28" s="17">
        <v>2231.2121999999999</v>
      </c>
      <c r="S28" s="17">
        <v>2972.2826</v>
      </c>
      <c r="T28" s="17">
        <v>4148.4985999999999</v>
      </c>
      <c r="U28" s="17">
        <v>3567.8710000000001</v>
      </c>
      <c r="V28" s="17">
        <v>2570.502</v>
      </c>
      <c r="W28" s="17">
        <v>2132.0147999999999</v>
      </c>
      <c r="X28" s="17">
        <v>2667.0248000000001</v>
      </c>
      <c r="Y28" s="17">
        <v>2213.2292000000002</v>
      </c>
      <c r="Z28" s="17">
        <v>2163.6738999999998</v>
      </c>
      <c r="AA28" s="17">
        <v>1876.6112000000001</v>
      </c>
      <c r="AB28" s="17">
        <v>2341.1761999999999</v>
      </c>
      <c r="AC28" s="17">
        <v>6036.6728000000003</v>
      </c>
      <c r="AD28" s="17">
        <v>11305.9491</v>
      </c>
      <c r="AE28" s="17">
        <v>12413.3626</v>
      </c>
      <c r="AF28" s="17">
        <v>7475.1269000000002</v>
      </c>
      <c r="AG28" s="17">
        <v>6040.6418999999996</v>
      </c>
      <c r="AH28" s="17"/>
      <c r="AI28" s="20" t="s">
        <v>85</v>
      </c>
      <c r="AJ28" s="21" t="s">
        <v>113</v>
      </c>
      <c r="AM28" s="22"/>
      <c r="AR28" s="24"/>
      <c r="AS28" s="24"/>
      <c r="AT28" s="25"/>
      <c r="AW28"/>
      <c r="BA28" s="10"/>
      <c r="BD28" s="26"/>
    </row>
    <row r="29" spans="1:56" ht="15">
      <c r="A29" s="20" t="s">
        <v>85</v>
      </c>
      <c r="B29" s="20" t="s">
        <v>114</v>
      </c>
      <c r="C29" s="17">
        <v>11758.978300000001</v>
      </c>
      <c r="D29" s="17">
        <v>14811.6657</v>
      </c>
      <c r="E29" s="17">
        <v>13521.9612</v>
      </c>
      <c r="F29" s="17">
        <v>9525.2713000000003</v>
      </c>
      <c r="G29" s="17">
        <v>10434.090899999999</v>
      </c>
      <c r="H29" s="17">
        <v>9725.4585000000006</v>
      </c>
      <c r="I29" s="17">
        <v>7978.9849999999997</v>
      </c>
      <c r="J29" s="17">
        <v>7083.0953</v>
      </c>
      <c r="K29" s="17">
        <v>6855.7914000000001</v>
      </c>
      <c r="L29" s="17">
        <v>7798.6361999999999</v>
      </c>
      <c r="M29" s="17">
        <v>10563.6132</v>
      </c>
      <c r="N29" s="17">
        <v>9731.1391999999996</v>
      </c>
      <c r="O29" s="17">
        <v>8949.9866000000002</v>
      </c>
      <c r="P29" s="17">
        <v>8611.9719000000005</v>
      </c>
      <c r="Q29" s="17">
        <v>11434.8415</v>
      </c>
      <c r="R29" s="17">
        <v>13646.0754</v>
      </c>
      <c r="S29" s="17">
        <v>14002.991900000001</v>
      </c>
      <c r="T29" s="17">
        <v>15977.456899999999</v>
      </c>
      <c r="U29" s="17">
        <v>17530.0389</v>
      </c>
      <c r="V29" s="17">
        <v>16599.496999999999</v>
      </c>
      <c r="W29" s="17">
        <v>21205.830699999999</v>
      </c>
      <c r="X29" s="17">
        <v>16702.297500000001</v>
      </c>
      <c r="Y29" s="17">
        <v>10623.6389</v>
      </c>
      <c r="Z29" s="17">
        <v>9190.8207000000002</v>
      </c>
      <c r="AA29" s="17">
        <v>9788.5884999999998</v>
      </c>
      <c r="AB29" s="17">
        <v>13998.0594</v>
      </c>
      <c r="AC29" s="17">
        <v>21205.994900000002</v>
      </c>
      <c r="AD29" s="17">
        <v>26102.383300000001</v>
      </c>
      <c r="AE29" s="17">
        <v>21819.6384</v>
      </c>
      <c r="AF29" s="17">
        <v>12706.0699</v>
      </c>
      <c r="AG29" s="17">
        <v>12418.4892</v>
      </c>
      <c r="AH29" s="17"/>
      <c r="AI29" s="20" t="s">
        <v>85</v>
      </c>
      <c r="AJ29" s="21" t="s">
        <v>115</v>
      </c>
      <c r="AM29" s="22"/>
      <c r="AR29" s="24"/>
      <c r="AS29" s="24"/>
      <c r="AT29" s="25"/>
      <c r="AW29"/>
      <c r="BA29" s="10"/>
      <c r="BD29" s="26"/>
    </row>
    <row r="30" spans="1:56" ht="15">
      <c r="A30" s="20" t="s">
        <v>85</v>
      </c>
      <c r="B30" s="20" t="s">
        <v>116</v>
      </c>
      <c r="C30" s="17">
        <v>-32394.904999999999</v>
      </c>
      <c r="D30" s="17">
        <v>-45379.714399999997</v>
      </c>
      <c r="E30" s="17">
        <v>-53677.874400000001</v>
      </c>
      <c r="F30" s="17">
        <v>-45267.830699999999</v>
      </c>
      <c r="G30" s="17">
        <v>-49538.323100000001</v>
      </c>
      <c r="H30" s="17">
        <v>-46972.239099999999</v>
      </c>
      <c r="I30" s="17">
        <v>-42252.021800000002</v>
      </c>
      <c r="J30" s="17">
        <v>-39893.435299999997</v>
      </c>
      <c r="K30" s="17">
        <v>-43427.856899999999</v>
      </c>
      <c r="L30" s="17">
        <v>-49226.2048</v>
      </c>
      <c r="M30" s="17">
        <v>-47810.153400000003</v>
      </c>
      <c r="N30" s="17">
        <v>-44466.5337</v>
      </c>
      <c r="O30" s="17">
        <v>-42472.623099999997</v>
      </c>
      <c r="P30" s="17">
        <v>-47094.463000000003</v>
      </c>
      <c r="Q30" s="17">
        <v>-51858.6152</v>
      </c>
      <c r="R30" s="17">
        <v>-60616.6276</v>
      </c>
      <c r="S30" s="17">
        <v>-63872.210500000001</v>
      </c>
      <c r="T30" s="17">
        <v>-70986.045700000002</v>
      </c>
      <c r="U30" s="17">
        <v>-76001.018599999996</v>
      </c>
      <c r="V30" s="17">
        <v>-74958.047200000001</v>
      </c>
      <c r="W30" s="17">
        <v>-82080.638699999996</v>
      </c>
      <c r="X30" s="17">
        <v>-79178.044500000004</v>
      </c>
      <c r="Y30" s="17">
        <v>-70506.625499999995</v>
      </c>
      <c r="Z30" s="17">
        <v>-75589.051399999997</v>
      </c>
      <c r="AA30" s="17">
        <v>-88200.1103</v>
      </c>
      <c r="AB30" s="17">
        <v>-104869.11259999999</v>
      </c>
      <c r="AC30" s="17">
        <v>-131675.44529999999</v>
      </c>
      <c r="AD30" s="17">
        <v>-149132.50889999999</v>
      </c>
      <c r="AE30" s="17">
        <v>-156842.23550000001</v>
      </c>
      <c r="AF30" s="17">
        <v>-131438.72260000001</v>
      </c>
      <c r="AG30" s="17">
        <v>-144209.43580000001</v>
      </c>
      <c r="AH30" s="17"/>
      <c r="AI30" s="20" t="s">
        <v>85</v>
      </c>
      <c r="AJ30" s="21" t="s">
        <v>117</v>
      </c>
      <c r="AM30" s="22"/>
      <c r="AR30" s="24"/>
      <c r="AS30" s="24"/>
      <c r="AT30" s="25"/>
      <c r="AW30"/>
      <c r="BA30" s="10"/>
      <c r="BD30" s="26"/>
    </row>
    <row r="31" spans="1:56" ht="15">
      <c r="A31" s="20" t="s">
        <v>85</v>
      </c>
      <c r="B31" s="20" t="s">
        <v>106</v>
      </c>
      <c r="C31" s="17">
        <v>-292.94119999999998</v>
      </c>
      <c r="D31" s="17">
        <v>-279.98419999999999</v>
      </c>
      <c r="E31" s="17">
        <v>-340.31029999999998</v>
      </c>
      <c r="F31" s="17">
        <v>-224.125</v>
      </c>
      <c r="G31" s="17">
        <v>-290.01600000000002</v>
      </c>
      <c r="H31" s="17">
        <v>-289.77699999999999</v>
      </c>
      <c r="I31" s="17">
        <v>-402.29360000000003</v>
      </c>
      <c r="J31" s="17">
        <v>-450.01089999999999</v>
      </c>
      <c r="K31" s="17">
        <v>-374.54239999999999</v>
      </c>
      <c r="L31" s="17">
        <v>-416.32440000000003</v>
      </c>
      <c r="M31" s="17">
        <v>-267.1934</v>
      </c>
      <c r="N31" s="17">
        <v>-230.02950000000001</v>
      </c>
      <c r="O31" s="17">
        <v>-269.4588</v>
      </c>
      <c r="P31" s="17">
        <v>-276.52179999999998</v>
      </c>
      <c r="Q31" s="17">
        <v>-239.18430000000001</v>
      </c>
      <c r="R31" s="17">
        <v>-290.76679999999999</v>
      </c>
      <c r="S31" s="17">
        <v>-341.19130000000001</v>
      </c>
      <c r="T31" s="17">
        <v>-298.26830000000001</v>
      </c>
      <c r="U31" s="17">
        <v>-299.3365</v>
      </c>
      <c r="V31" s="17">
        <v>-294.48590000000002</v>
      </c>
      <c r="W31" s="17">
        <v>-327.9846</v>
      </c>
      <c r="X31" s="17">
        <v>-394.07740000000001</v>
      </c>
      <c r="Y31" s="17">
        <v>-438.03539999999998</v>
      </c>
      <c r="Z31" s="17">
        <v>-429.24119999999999</v>
      </c>
      <c r="AA31" s="17">
        <v>-477.36349999999999</v>
      </c>
      <c r="AB31" s="17">
        <v>-436.65030000000002</v>
      </c>
      <c r="AC31" s="17">
        <v>-590.94119999999998</v>
      </c>
      <c r="AD31" s="17">
        <v>-446.9187</v>
      </c>
      <c r="AE31" s="17">
        <v>-604.85</v>
      </c>
      <c r="AF31" s="17">
        <v>-491.4547</v>
      </c>
      <c r="AG31" s="17">
        <v>-470.76409999999998</v>
      </c>
      <c r="AH31" s="17"/>
      <c r="AI31" s="20" t="s">
        <v>85</v>
      </c>
      <c r="AJ31" s="21" t="s">
        <v>107</v>
      </c>
      <c r="AM31" s="22"/>
      <c r="AR31" s="24"/>
      <c r="AS31" s="24"/>
      <c r="AT31" s="25"/>
      <c r="AW31"/>
      <c r="BA31" s="10"/>
      <c r="BD31" s="26"/>
    </row>
    <row r="32" spans="1:56" ht="15">
      <c r="A32" s="20" t="s">
        <v>85</v>
      </c>
      <c r="B32" s="20" t="s">
        <v>108</v>
      </c>
      <c r="C32" s="17">
        <v>-32101.964100000001</v>
      </c>
      <c r="D32" s="17">
        <v>-45099.730199999998</v>
      </c>
      <c r="E32" s="17">
        <v>-53337.564100000003</v>
      </c>
      <c r="F32" s="17">
        <v>-45043.705699999999</v>
      </c>
      <c r="G32" s="17">
        <v>-49248.307099999998</v>
      </c>
      <c r="H32" s="17">
        <v>-46682.462099999997</v>
      </c>
      <c r="I32" s="17">
        <v>-41849.727700000003</v>
      </c>
      <c r="J32" s="17">
        <v>-39443.423699999999</v>
      </c>
      <c r="K32" s="17">
        <v>-43053.313399999999</v>
      </c>
      <c r="L32" s="17">
        <v>-48809.879300000001</v>
      </c>
      <c r="M32" s="17">
        <v>-47542.958899999998</v>
      </c>
      <c r="N32" s="17">
        <v>-44236.504099999998</v>
      </c>
      <c r="O32" s="17">
        <v>-42203.164199999999</v>
      </c>
      <c r="P32" s="17">
        <v>-46817.941099999996</v>
      </c>
      <c r="Q32" s="17">
        <v>-51619.430800000002</v>
      </c>
      <c r="R32" s="17">
        <v>-60325.859400000001</v>
      </c>
      <c r="S32" s="17">
        <v>-63531.019099999998</v>
      </c>
      <c r="T32" s="17">
        <v>-70687.777400000006</v>
      </c>
      <c r="U32" s="17">
        <v>-75701.682100000005</v>
      </c>
      <c r="V32" s="17">
        <v>-74663.561300000001</v>
      </c>
      <c r="W32" s="17">
        <v>-81752.653600000005</v>
      </c>
      <c r="X32" s="17">
        <v>-78783.966499999995</v>
      </c>
      <c r="Y32" s="17">
        <v>-70068.594599999997</v>
      </c>
      <c r="Z32" s="17">
        <v>-75159.813099999999</v>
      </c>
      <c r="AA32" s="17">
        <v>-87720.095100000006</v>
      </c>
      <c r="AB32" s="17">
        <v>-104430.9828</v>
      </c>
      <c r="AC32" s="17">
        <v>-131083.82370000001</v>
      </c>
      <c r="AD32" s="17">
        <v>-148684.51990000001</v>
      </c>
      <c r="AE32" s="17">
        <v>-156237.37530000001</v>
      </c>
      <c r="AF32" s="17">
        <v>-130673.0147</v>
      </c>
      <c r="AG32" s="17">
        <v>-123012.6737</v>
      </c>
      <c r="AH32" s="17"/>
      <c r="AI32" s="20" t="s">
        <v>85</v>
      </c>
      <c r="AJ32" s="21" t="s">
        <v>109</v>
      </c>
      <c r="AM32" s="22"/>
      <c r="AR32" s="24"/>
      <c r="AS32" s="24"/>
      <c r="AT32" s="25"/>
      <c r="AW32"/>
      <c r="BA32" s="10"/>
      <c r="BD32" s="26"/>
    </row>
    <row r="33" spans="1:56" ht="15">
      <c r="A33" s="20" t="s">
        <v>85</v>
      </c>
      <c r="B33" s="20" t="s">
        <v>110</v>
      </c>
      <c r="C33" s="17">
        <v>-5014.4870000000001</v>
      </c>
      <c r="D33" s="17">
        <v>-5529.3559999999998</v>
      </c>
      <c r="E33" s="17">
        <v>-6073.308</v>
      </c>
      <c r="F33" s="17">
        <v>-3965.9609999999998</v>
      </c>
      <c r="G33" s="17">
        <v>-4155.25</v>
      </c>
      <c r="H33" s="17">
        <v>-4495.1400000000003</v>
      </c>
      <c r="I33" s="17">
        <v>-5210.1801999999998</v>
      </c>
      <c r="J33" s="17">
        <v>-4588.7242999999999</v>
      </c>
      <c r="K33" s="17">
        <v>-5923.5308999999997</v>
      </c>
      <c r="L33" s="17">
        <v>-7807.8442999999997</v>
      </c>
      <c r="M33" s="17">
        <v>-7336.6404000000002</v>
      </c>
      <c r="N33" s="17">
        <v>-7393.4175999999998</v>
      </c>
      <c r="O33" s="17">
        <v>-8234.1535999999996</v>
      </c>
      <c r="P33" s="17">
        <v>-11365.7204</v>
      </c>
      <c r="Q33" s="17">
        <v>-15908.277700000001</v>
      </c>
      <c r="R33" s="17">
        <v>-14510.122300000001</v>
      </c>
      <c r="S33" s="17">
        <v>-14666.448200000001</v>
      </c>
      <c r="T33" s="17">
        <v>-18894.949499999999</v>
      </c>
      <c r="U33" s="17">
        <v>-20667.184499999999</v>
      </c>
      <c r="V33" s="17">
        <v>-17735.2863</v>
      </c>
      <c r="W33" s="17">
        <v>-22333.287400000001</v>
      </c>
      <c r="X33" s="17">
        <v>-20818.6482</v>
      </c>
      <c r="Y33" s="17">
        <v>-19066.142599999999</v>
      </c>
      <c r="Z33" s="17">
        <v>-23864.041700000002</v>
      </c>
      <c r="AA33" s="17">
        <v>-34613.693700000003</v>
      </c>
      <c r="AB33" s="17">
        <v>-48451.246800000001</v>
      </c>
      <c r="AC33" s="17">
        <v>-69360.589600000007</v>
      </c>
      <c r="AD33" s="17">
        <v>-89562.726899999994</v>
      </c>
      <c r="AE33" s="17">
        <v>-93804.4663</v>
      </c>
      <c r="AF33" s="17">
        <v>-76936.511499999993</v>
      </c>
      <c r="AG33" s="17">
        <v>-82509.267500000002</v>
      </c>
      <c r="AH33" s="17"/>
      <c r="AI33" s="20" t="s">
        <v>85</v>
      </c>
      <c r="AJ33" s="21" t="s">
        <v>111</v>
      </c>
      <c r="AM33" s="22"/>
      <c r="AR33" s="24"/>
      <c r="AS33" s="24"/>
      <c r="AT33" s="25"/>
      <c r="AW33"/>
      <c r="BA33" s="10"/>
      <c r="BD33" s="26"/>
    </row>
    <row r="34" spans="1:56" ht="15">
      <c r="A34" s="20" t="s">
        <v>85</v>
      </c>
      <c r="B34" s="20" t="s">
        <v>112</v>
      </c>
      <c r="C34" s="17">
        <v>-88</v>
      </c>
      <c r="D34" s="17">
        <v>-114.6</v>
      </c>
      <c r="E34" s="17">
        <v>-370</v>
      </c>
      <c r="F34" s="17">
        <v>-316.7</v>
      </c>
      <c r="G34" s="17">
        <v>-322.3</v>
      </c>
      <c r="H34" s="17">
        <v>-371.1</v>
      </c>
      <c r="I34" s="17">
        <v>-462.9</v>
      </c>
      <c r="J34" s="17">
        <v>-432.6</v>
      </c>
      <c r="K34" s="17">
        <v>-416.4</v>
      </c>
      <c r="L34" s="17">
        <v>-893.76260000000002</v>
      </c>
      <c r="M34" s="17">
        <v>-707.72400000000005</v>
      </c>
      <c r="N34" s="17">
        <v>-2071.0423999999998</v>
      </c>
      <c r="O34" s="17">
        <v>-2514.7629000000002</v>
      </c>
      <c r="P34" s="17">
        <v>-3742.134</v>
      </c>
      <c r="Q34" s="17">
        <v>-10198.83</v>
      </c>
      <c r="R34" s="17">
        <v>-15637.364</v>
      </c>
      <c r="S34" s="17">
        <v>-14151.007600000001</v>
      </c>
      <c r="T34" s="17">
        <v>-17867.625700000001</v>
      </c>
      <c r="U34" s="17">
        <v>-19799.561600000001</v>
      </c>
      <c r="V34" s="17">
        <v>-19981.525000000001</v>
      </c>
      <c r="W34" s="17">
        <v>-20178.912700000001</v>
      </c>
      <c r="X34" s="17">
        <v>-21532.230299999999</v>
      </c>
      <c r="Y34" s="17">
        <v>-18970.159299999999</v>
      </c>
      <c r="Z34" s="17">
        <v>-19860.842000000001</v>
      </c>
      <c r="AA34" s="17">
        <v>-21773.6044</v>
      </c>
      <c r="AB34" s="17">
        <v>-20243.1806</v>
      </c>
      <c r="AC34" s="17">
        <v>-21527.442200000001</v>
      </c>
      <c r="AD34" s="17">
        <v>-21442.376400000001</v>
      </c>
      <c r="AE34" s="17">
        <v>-25227.459599999998</v>
      </c>
      <c r="AF34" s="17">
        <v>-22957.521499999999</v>
      </c>
      <c r="AG34" s="17">
        <v>-21536.5697</v>
      </c>
      <c r="AH34" s="17"/>
      <c r="AI34" s="20" t="s">
        <v>85</v>
      </c>
      <c r="AJ34" s="21" t="s">
        <v>113</v>
      </c>
      <c r="AM34" s="22"/>
      <c r="AN34" s="23"/>
      <c r="AR34" s="24"/>
      <c r="AS34" s="24"/>
      <c r="AT34" s="25"/>
      <c r="AW34"/>
      <c r="BA34" s="10"/>
      <c r="BD34" s="26"/>
    </row>
    <row r="35" spans="1:56" ht="15">
      <c r="A35" s="20" t="s">
        <v>85</v>
      </c>
      <c r="B35" s="20" t="s">
        <v>118</v>
      </c>
      <c r="C35" s="17">
        <v>-26999.4771</v>
      </c>
      <c r="D35" s="17">
        <v>-39455.7742</v>
      </c>
      <c r="E35" s="17">
        <v>-46894.256099999999</v>
      </c>
      <c r="F35" s="17">
        <v>-40761.044699999999</v>
      </c>
      <c r="G35" s="17">
        <v>-44770.757100000003</v>
      </c>
      <c r="H35" s="17">
        <v>-41816.222099999999</v>
      </c>
      <c r="I35" s="17">
        <v>-36176.647700000001</v>
      </c>
      <c r="J35" s="17">
        <v>-34422.099699999999</v>
      </c>
      <c r="K35" s="17">
        <v>-36713.383000000002</v>
      </c>
      <c r="L35" s="17">
        <v>-40108.273099999999</v>
      </c>
      <c r="M35" s="17">
        <v>-39498.594899999996</v>
      </c>
      <c r="N35" s="17">
        <v>-34772.044300000001</v>
      </c>
      <c r="O35" s="17">
        <v>-31454.247899999998</v>
      </c>
      <c r="P35" s="17">
        <v>-31710.086800000001</v>
      </c>
      <c r="Q35" s="17">
        <v>-25512.323100000001</v>
      </c>
      <c r="R35" s="17">
        <v>-30178.373200000002</v>
      </c>
      <c r="S35" s="17">
        <v>-34713.563300000002</v>
      </c>
      <c r="T35" s="17">
        <v>-33925.2022</v>
      </c>
      <c r="U35" s="17">
        <v>-35234.935899999997</v>
      </c>
      <c r="V35" s="17">
        <v>-36946.749799999998</v>
      </c>
      <c r="W35" s="17">
        <v>-39240.4637</v>
      </c>
      <c r="X35" s="17">
        <v>-36432.638400000003</v>
      </c>
      <c r="Y35" s="17">
        <v>-32032.251400000001</v>
      </c>
      <c r="Z35" s="17">
        <v>-31408.5913</v>
      </c>
      <c r="AA35" s="17">
        <v>-31332.910400000001</v>
      </c>
      <c r="AB35" s="17">
        <v>-35377.375</v>
      </c>
      <c r="AC35" s="17">
        <v>-39817.9012</v>
      </c>
      <c r="AD35" s="17">
        <v>-37251.421499999997</v>
      </c>
      <c r="AE35" s="17">
        <v>-35238.937599999997</v>
      </c>
      <c r="AF35" s="17">
        <v>-29378.2006</v>
      </c>
      <c r="AG35" s="17">
        <v>-18074.424800000001</v>
      </c>
      <c r="AH35" s="17"/>
      <c r="AI35" s="20" t="s">
        <v>85</v>
      </c>
      <c r="AJ35" s="21" t="s">
        <v>115</v>
      </c>
      <c r="AM35" s="22"/>
      <c r="AN35" s="23"/>
      <c r="AR35" s="24"/>
      <c r="AS35" s="24"/>
      <c r="AT35" s="25"/>
      <c r="AW35"/>
      <c r="BA35" s="10"/>
      <c r="BD35" s="26"/>
    </row>
    <row r="36" spans="1:56" ht="15">
      <c r="A36" s="20" t="s">
        <v>85</v>
      </c>
      <c r="B36" s="20" t="s">
        <v>119</v>
      </c>
      <c r="C36" s="17">
        <v>-19632.173599999998</v>
      </c>
      <c r="D36" s="17">
        <v>-29635.298599999998</v>
      </c>
      <c r="E36" s="17">
        <v>-39223.889000000003</v>
      </c>
      <c r="F36" s="17">
        <v>-35091.763099999996</v>
      </c>
      <c r="G36" s="17">
        <v>-38387.857100000001</v>
      </c>
      <c r="H36" s="17">
        <v>-36493.806499999999</v>
      </c>
      <c r="I36" s="17">
        <v>-33464.021099999998</v>
      </c>
      <c r="J36" s="17">
        <v>-31973.404699999999</v>
      </c>
      <c r="K36" s="17">
        <v>-35667.333100000003</v>
      </c>
      <c r="L36" s="17">
        <v>-40101.822200000002</v>
      </c>
      <c r="M36" s="17">
        <v>-35999.124000000003</v>
      </c>
      <c r="N36" s="17">
        <v>-33097.243499999997</v>
      </c>
      <c r="O36" s="17">
        <v>-31488.177899999999</v>
      </c>
      <c r="P36" s="17">
        <v>-35741.565300000002</v>
      </c>
      <c r="Q36" s="17">
        <v>-37470.035499999998</v>
      </c>
      <c r="R36" s="17">
        <v>-42438.014900000002</v>
      </c>
      <c r="S36" s="17">
        <v>-43857.225599999998</v>
      </c>
      <c r="T36" s="17">
        <v>-47708.258600000001</v>
      </c>
      <c r="U36" s="17">
        <v>-51463.0308</v>
      </c>
      <c r="V36" s="17">
        <v>-52118.5988</v>
      </c>
      <c r="W36" s="17">
        <v>-54666.901700000002</v>
      </c>
      <c r="X36" s="17">
        <v>-55663.2016</v>
      </c>
      <c r="Y36" s="17">
        <v>-54072.372799999997</v>
      </c>
      <c r="Z36" s="17">
        <v>-59437.479399999997</v>
      </c>
      <c r="AA36" s="17">
        <v>-68807.531600000002</v>
      </c>
      <c r="AB36" s="17">
        <v>-81185.149999999994</v>
      </c>
      <c r="AC36" s="17">
        <v>-94872.907399999996</v>
      </c>
      <c r="AD36" s="17">
        <v>-98874.424899999998</v>
      </c>
      <c r="AE36" s="17">
        <v>-108675.92080000001</v>
      </c>
      <c r="AF36" s="17">
        <v>-100671.1516</v>
      </c>
      <c r="AG36" s="17">
        <v>-117359.2706</v>
      </c>
      <c r="AH36" s="17"/>
      <c r="AI36" s="20" t="s">
        <v>85</v>
      </c>
      <c r="AJ36" s="21" t="s">
        <v>120</v>
      </c>
      <c r="AW36"/>
      <c r="BA36" s="10"/>
      <c r="BD36" s="26"/>
    </row>
    <row r="37" spans="1:56" ht="15">
      <c r="A37" s="20" t="s">
        <v>85</v>
      </c>
      <c r="B37" s="20" t="s">
        <v>121</v>
      </c>
      <c r="C37" s="17">
        <v>3225.1565000000001</v>
      </c>
      <c r="D37" s="17">
        <v>3555.0900999999999</v>
      </c>
      <c r="E37" s="17">
        <v>3408.6030999999998</v>
      </c>
      <c r="F37" s="17">
        <v>3375.2172</v>
      </c>
      <c r="G37" s="17">
        <v>3916.9178000000002</v>
      </c>
      <c r="H37" s="17">
        <v>5088.4296000000004</v>
      </c>
      <c r="I37" s="17">
        <v>4728.1094999999996</v>
      </c>
      <c r="J37" s="17">
        <v>5987.5726000000004</v>
      </c>
      <c r="K37" s="17">
        <v>6874.5671000000002</v>
      </c>
      <c r="L37" s="17">
        <v>7630.1611999999996</v>
      </c>
      <c r="M37" s="17">
        <v>10936.702499999999</v>
      </c>
      <c r="N37" s="17">
        <v>11588.656999999999</v>
      </c>
      <c r="O37" s="17">
        <v>14019.4257</v>
      </c>
      <c r="P37" s="17">
        <v>13788.083500000001</v>
      </c>
      <c r="Q37" s="17">
        <v>15413.5239</v>
      </c>
      <c r="R37" s="17">
        <v>17808.787899999999</v>
      </c>
      <c r="S37" s="17">
        <v>17473.815399999999</v>
      </c>
      <c r="T37" s="17">
        <v>18337.162499999999</v>
      </c>
      <c r="U37" s="17">
        <v>20094.564999999999</v>
      </c>
      <c r="V37" s="17">
        <v>22285.322</v>
      </c>
      <c r="W37" s="17">
        <v>24347.276000000002</v>
      </c>
      <c r="X37" s="17">
        <v>29450.390899999999</v>
      </c>
      <c r="Y37" s="17">
        <v>32903.753700000001</v>
      </c>
      <c r="Z37" s="17">
        <v>41024.016600000003</v>
      </c>
      <c r="AA37" s="17">
        <v>48755.809000000001</v>
      </c>
      <c r="AB37" s="17">
        <v>57445.3704</v>
      </c>
      <c r="AC37" s="17">
        <v>68876.305099999998</v>
      </c>
      <c r="AD37" s="17">
        <v>73379.562099999996</v>
      </c>
      <c r="AE37" s="17">
        <v>74544.451199999996</v>
      </c>
      <c r="AF37" s="17">
        <v>68101.395600000003</v>
      </c>
      <c r="AG37" s="17">
        <v>70577.012600000002</v>
      </c>
      <c r="AH37" s="17"/>
      <c r="AI37" s="20" t="s">
        <v>85</v>
      </c>
      <c r="AJ37" s="21" t="s">
        <v>122</v>
      </c>
      <c r="AW37"/>
      <c r="BA37" s="10"/>
      <c r="BD37" s="26"/>
    </row>
    <row r="38" spans="1:56" ht="15">
      <c r="A38" s="20" t="s">
        <v>85</v>
      </c>
      <c r="B38" s="20" t="s">
        <v>123</v>
      </c>
      <c r="C38" s="17">
        <v>-1136.9302</v>
      </c>
      <c r="D38" s="17">
        <v>-1139.3812</v>
      </c>
      <c r="E38" s="17">
        <v>-1330.9404</v>
      </c>
      <c r="F38" s="17">
        <v>-687.16600000000005</v>
      </c>
      <c r="G38" s="17">
        <v>-659.43010000000004</v>
      </c>
      <c r="H38" s="17">
        <v>-686.03160000000003</v>
      </c>
      <c r="I38" s="17">
        <v>-597.7201</v>
      </c>
      <c r="J38" s="17">
        <v>-703.01</v>
      </c>
      <c r="K38" s="17">
        <v>-683.38300000000004</v>
      </c>
      <c r="L38" s="17">
        <v>-925.04970000000003</v>
      </c>
      <c r="M38" s="17">
        <v>-1041.779</v>
      </c>
      <c r="N38" s="17">
        <v>-1213.0762</v>
      </c>
      <c r="O38" s="17">
        <v>-1740.3597</v>
      </c>
      <c r="P38" s="17">
        <v>-1921.3946000000001</v>
      </c>
      <c r="Q38" s="17">
        <v>-1841.0889</v>
      </c>
      <c r="R38" s="17">
        <v>-1617.2388000000001</v>
      </c>
      <c r="S38" s="17">
        <v>-1812.0823</v>
      </c>
      <c r="T38" s="17">
        <v>-2032.5649000000001</v>
      </c>
      <c r="U38" s="17">
        <v>-2012.4525000000001</v>
      </c>
      <c r="V38" s="17">
        <v>-1731.1585</v>
      </c>
      <c r="W38" s="17">
        <v>-2618.8751999999999</v>
      </c>
      <c r="X38" s="17">
        <v>-2954.0839000000001</v>
      </c>
      <c r="Y38" s="17">
        <v>-2973.2249000000002</v>
      </c>
      <c r="Z38" s="17">
        <v>-2906.8366000000001</v>
      </c>
      <c r="AA38" s="17">
        <v>-3395.9722000000002</v>
      </c>
      <c r="AB38" s="17">
        <v>-4031.3779</v>
      </c>
      <c r="AC38" s="17">
        <v>-4713.1558000000005</v>
      </c>
      <c r="AD38" s="17">
        <v>-6445.4607999999998</v>
      </c>
      <c r="AE38" s="17">
        <v>-7335.5222999999996</v>
      </c>
      <c r="AF38" s="17">
        <v>-7760.6833999999999</v>
      </c>
      <c r="AG38" s="17">
        <v>-9422.5887999999995</v>
      </c>
      <c r="AH38" s="17"/>
      <c r="AI38" s="20" t="s">
        <v>85</v>
      </c>
      <c r="AJ38" s="21" t="s">
        <v>124</v>
      </c>
      <c r="AW38"/>
      <c r="BA38" s="10"/>
      <c r="BD38" s="26"/>
    </row>
    <row r="39" spans="1:56" ht="15">
      <c r="A39" s="20" t="s">
        <v>85</v>
      </c>
      <c r="B39" s="20" t="s">
        <v>125</v>
      </c>
      <c r="C39" s="17">
        <v>2088.2264</v>
      </c>
      <c r="D39" s="17">
        <v>2415.7089999999998</v>
      </c>
      <c r="E39" s="17">
        <v>2077.6628999999998</v>
      </c>
      <c r="F39" s="17">
        <v>2688.0511999999999</v>
      </c>
      <c r="G39" s="17">
        <v>3257.4875999999999</v>
      </c>
      <c r="H39" s="17">
        <v>4402.3980000000001</v>
      </c>
      <c r="I39" s="17">
        <v>4130.3887999999997</v>
      </c>
      <c r="J39" s="17">
        <v>5284.5622999999996</v>
      </c>
      <c r="K39" s="17">
        <v>6191.1836000000003</v>
      </c>
      <c r="L39" s="17">
        <v>6705.1108999999997</v>
      </c>
      <c r="M39" s="17">
        <v>9881.8230000000003</v>
      </c>
      <c r="N39" s="17">
        <v>10393.480299999999</v>
      </c>
      <c r="O39" s="17">
        <v>12322.465399999999</v>
      </c>
      <c r="P39" s="17">
        <v>12129.6885</v>
      </c>
      <c r="Q39" s="17">
        <v>14042.4344</v>
      </c>
      <c r="R39" s="17">
        <v>16837.7487</v>
      </c>
      <c r="S39" s="17">
        <v>16405.432499999999</v>
      </c>
      <c r="T39" s="17">
        <v>17096.297200000001</v>
      </c>
      <c r="U39" s="17">
        <v>18895.112099999998</v>
      </c>
      <c r="V39" s="17">
        <v>21353.062999999998</v>
      </c>
      <c r="W39" s="17">
        <v>22468.799999999999</v>
      </c>
      <c r="X39" s="17">
        <v>27309.210800000001</v>
      </c>
      <c r="Y39" s="17">
        <v>30750.521000000001</v>
      </c>
      <c r="Z39" s="17">
        <v>39032.210299999999</v>
      </c>
      <c r="AA39" s="17">
        <v>46333.839200000002</v>
      </c>
      <c r="AB39" s="17">
        <v>53046.9133</v>
      </c>
      <c r="AC39" s="17">
        <v>64440.616800000003</v>
      </c>
      <c r="AD39" s="17">
        <v>66743.1109</v>
      </c>
      <c r="AE39" s="17">
        <v>67208.708400000003</v>
      </c>
      <c r="AF39" s="17">
        <v>60340.631500000003</v>
      </c>
      <c r="AG39" s="17">
        <v>61299.612399999998</v>
      </c>
      <c r="AH39" s="17"/>
      <c r="AI39" s="20" t="s">
        <v>85</v>
      </c>
      <c r="AJ39" s="21" t="s">
        <v>126</v>
      </c>
      <c r="AW39"/>
      <c r="BA39" s="10"/>
      <c r="BD39" s="26"/>
    </row>
    <row r="40" spans="1:56" s="10" customFormat="1" ht="15">
      <c r="A40" s="16" t="s">
        <v>127</v>
      </c>
      <c r="B40" s="16" t="s">
        <v>128</v>
      </c>
      <c r="C40" s="18">
        <v>-36.628999999999998</v>
      </c>
      <c r="D40" s="18">
        <v>-57.917299999999997</v>
      </c>
      <c r="E40" s="18">
        <v>-69.190700000000007</v>
      </c>
      <c r="F40" s="18">
        <v>-84.228700000000003</v>
      </c>
      <c r="G40" s="18">
        <v>-65.988799999999998</v>
      </c>
      <c r="H40" s="18">
        <v>-53.721699999999998</v>
      </c>
      <c r="I40" s="18">
        <v>34.463999999999999</v>
      </c>
      <c r="J40" s="18">
        <v>60.431399999999996</v>
      </c>
      <c r="K40" s="18">
        <v>19.768999999999998</v>
      </c>
      <c r="L40" s="18">
        <v>-12.9544</v>
      </c>
      <c r="M40" s="18">
        <v>7.5239000000000003</v>
      </c>
      <c r="N40" s="18">
        <v>9.2171000000000003</v>
      </c>
      <c r="O40" s="18">
        <v>181.21559999999999</v>
      </c>
      <c r="P40" s="18">
        <v>100.044</v>
      </c>
      <c r="Q40" s="18">
        <v>467.42500000000001</v>
      </c>
      <c r="R40" s="18">
        <v>825.76850000000002</v>
      </c>
      <c r="S40" s="18">
        <v>1024.7791999999999</v>
      </c>
      <c r="T40" s="18">
        <v>916.38369999999998</v>
      </c>
      <c r="U40" s="18">
        <v>974.03459999999995</v>
      </c>
      <c r="V40" s="18">
        <v>998.82860000000005</v>
      </c>
      <c r="W40" s="18">
        <v>908.90660000000003</v>
      </c>
      <c r="X40" s="18">
        <v>798.21659999999997</v>
      </c>
      <c r="Y40" s="18">
        <v>1568.1349</v>
      </c>
      <c r="Z40" s="18">
        <v>1088.0043000000001</v>
      </c>
      <c r="AA40" s="18">
        <v>1137.6114</v>
      </c>
      <c r="AB40" s="18">
        <v>2042.1261</v>
      </c>
      <c r="AC40" s="18">
        <v>5470.6229999999996</v>
      </c>
      <c r="AD40" s="18">
        <v>4607.57</v>
      </c>
      <c r="AE40" s="18">
        <v>2355.4847</v>
      </c>
      <c r="AF40" s="18">
        <v>3513.4769999999999</v>
      </c>
      <c r="AG40" s="18">
        <v>8624.1586000000007</v>
      </c>
      <c r="AH40" s="18"/>
      <c r="AI40" s="16" t="s">
        <v>127</v>
      </c>
      <c r="AJ40" s="19" t="s">
        <v>129</v>
      </c>
      <c r="AL40" s="8"/>
      <c r="AM40" s="8"/>
      <c r="AN40" s="8"/>
      <c r="AO40" s="8"/>
      <c r="AP40" s="8"/>
      <c r="AQ40" s="24"/>
      <c r="AR40" s="8"/>
      <c r="AS40" s="8"/>
      <c r="AT40" s="8"/>
      <c r="AU40" s="8"/>
      <c r="AW40"/>
      <c r="BB40" s="8"/>
      <c r="BC40" s="8"/>
      <c r="BD40" s="26"/>
    </row>
    <row r="41" spans="1:56" s="10" customFormat="1" ht="15">
      <c r="A41" s="16" t="s">
        <v>130</v>
      </c>
      <c r="B41" s="16" t="s">
        <v>131</v>
      </c>
      <c r="C41" s="18">
        <v>31378.492999999999</v>
      </c>
      <c r="D41" s="18">
        <v>50914.3053</v>
      </c>
      <c r="E41" s="18">
        <v>17410.759699999999</v>
      </c>
      <c r="F41" s="18">
        <v>-17274.6823</v>
      </c>
      <c r="G41" s="18">
        <v>-7359.9175999999998</v>
      </c>
      <c r="H41" s="18">
        <v>-9824.6736000000001</v>
      </c>
      <c r="I41" s="18">
        <v>-10747.400100000001</v>
      </c>
      <c r="J41" s="18">
        <v>-14316.247600000001</v>
      </c>
      <c r="K41" s="18">
        <v>-17431.950799999999</v>
      </c>
      <c r="L41" s="18">
        <v>-23373.915499999999</v>
      </c>
      <c r="M41" s="18">
        <v>-1732.8712</v>
      </c>
      <c r="N41" s="18">
        <v>24681.418000000001</v>
      </c>
      <c r="O41" s="18">
        <v>49014.349699999999</v>
      </c>
      <c r="P41" s="18">
        <v>73777.958499999993</v>
      </c>
      <c r="Q41" s="18">
        <v>47604.950199999999</v>
      </c>
      <c r="R41" s="18">
        <v>34710.5072</v>
      </c>
      <c r="S41" s="18">
        <v>76439.7356</v>
      </c>
      <c r="T41" s="18">
        <v>94138.021399999998</v>
      </c>
      <c r="U41" s="18">
        <v>80251.068100000004</v>
      </c>
      <c r="V41" s="18">
        <v>47598.2163</v>
      </c>
      <c r="W41" s="18">
        <v>62812.073900000003</v>
      </c>
      <c r="X41" s="18">
        <v>52111.7091</v>
      </c>
      <c r="Y41" s="18">
        <v>-908.28779999999995</v>
      </c>
      <c r="Z41" s="18">
        <v>3929.5922</v>
      </c>
      <c r="AA41" s="18">
        <v>215.02889999999999</v>
      </c>
      <c r="AB41" s="18">
        <v>32403.1158</v>
      </c>
      <c r="AC41" s="18">
        <v>4926.5816999999997</v>
      </c>
      <c r="AD41" s="18">
        <v>113644.32520000001</v>
      </c>
      <c r="AE41" s="18">
        <v>66950.433499999999</v>
      </c>
      <c r="AF41" s="18">
        <v>74562.692200000005</v>
      </c>
      <c r="AG41" s="18">
        <v>153904.75140000001</v>
      </c>
      <c r="AH41" s="18"/>
      <c r="AI41" s="16" t="s">
        <v>130</v>
      </c>
      <c r="AJ41" s="19" t="s">
        <v>132</v>
      </c>
      <c r="AL41" s="8"/>
      <c r="AM41" s="8"/>
      <c r="AN41" s="8"/>
      <c r="AO41" s="8"/>
      <c r="AP41" s="8"/>
      <c r="AQ41" s="24"/>
      <c r="AR41" s="8"/>
      <c r="AS41" s="8"/>
      <c r="AT41" s="8"/>
      <c r="AU41" s="8"/>
      <c r="AW41"/>
    </row>
    <row r="42" spans="1:56">
      <c r="A42" s="20" t="s">
        <v>85</v>
      </c>
      <c r="B42" s="20" t="s">
        <v>133</v>
      </c>
      <c r="C42" s="17">
        <v>11139.4</v>
      </c>
      <c r="D42" s="17">
        <v>26459.3</v>
      </c>
      <c r="E42" s="17">
        <v>2527.3000000000002</v>
      </c>
      <c r="F42" s="17">
        <v>-3573.2040000000002</v>
      </c>
      <c r="G42" s="17">
        <v>-21.458300000000001</v>
      </c>
      <c r="H42" s="17">
        <v>-735.71320000000003</v>
      </c>
      <c r="I42" s="17">
        <v>978.34450000000004</v>
      </c>
      <c r="J42" s="17">
        <v>-3275.3888999999999</v>
      </c>
      <c r="K42" s="17">
        <v>-4803.6499999999996</v>
      </c>
      <c r="L42" s="17">
        <v>361.85</v>
      </c>
      <c r="M42" s="17">
        <v>7381</v>
      </c>
      <c r="N42" s="17">
        <v>23793.4</v>
      </c>
      <c r="O42" s="17">
        <v>25124.94</v>
      </c>
      <c r="P42" s="17">
        <v>30995.53</v>
      </c>
      <c r="Q42" s="17">
        <v>12257.698</v>
      </c>
      <c r="R42" s="17">
        <v>-14557.95</v>
      </c>
      <c r="S42" s="17">
        <v>10094.977199999999</v>
      </c>
      <c r="T42" s="17">
        <v>16748.261200000001</v>
      </c>
      <c r="U42" s="17">
        <v>11553.8012</v>
      </c>
      <c r="V42" s="17">
        <v>-7521.4434000000001</v>
      </c>
      <c r="W42" s="17">
        <v>-8134.0138999999999</v>
      </c>
      <c r="X42" s="17">
        <v>-4479.1001999999999</v>
      </c>
      <c r="Y42" s="17">
        <v>-5203.6305000000002</v>
      </c>
      <c r="Z42" s="17">
        <v>-6667.5052999999998</v>
      </c>
      <c r="AA42" s="17">
        <v>-17448.207299999998</v>
      </c>
      <c r="AB42" s="17">
        <v>-18920.312099999999</v>
      </c>
      <c r="AC42" s="17">
        <v>-42385.904000000002</v>
      </c>
      <c r="AD42" s="17">
        <v>-21091.825000000001</v>
      </c>
      <c r="AE42" s="17">
        <v>-36250.050199999998</v>
      </c>
      <c r="AF42" s="17">
        <v>-11219.800300000001</v>
      </c>
      <c r="AG42" s="17">
        <v>-44764.463000000003</v>
      </c>
      <c r="AH42" s="17"/>
      <c r="AI42" s="20" t="s">
        <v>85</v>
      </c>
      <c r="AJ42" s="21" t="s">
        <v>134</v>
      </c>
      <c r="AQ42" s="24"/>
    </row>
    <row r="43" spans="1:56">
      <c r="A43" s="20" t="s">
        <v>85</v>
      </c>
      <c r="B43" s="20" t="s">
        <v>135</v>
      </c>
      <c r="C43" s="17">
        <v>6402.8482000000004</v>
      </c>
      <c r="D43" s="17">
        <v>8671.3253000000004</v>
      </c>
      <c r="E43" s="17">
        <v>6982.6633000000002</v>
      </c>
      <c r="F43" s="17">
        <v>5437.9912999999997</v>
      </c>
      <c r="G43" s="17">
        <v>4206.7169999999996</v>
      </c>
      <c r="H43" s="17">
        <v>5985.1755999999996</v>
      </c>
      <c r="I43" s="17">
        <v>4363.1347999999998</v>
      </c>
      <c r="J43" s="17">
        <v>3752.4868999999999</v>
      </c>
      <c r="K43" s="17">
        <v>7527.1653999999999</v>
      </c>
      <c r="L43" s="17">
        <v>7745.1214</v>
      </c>
      <c r="M43" s="17">
        <v>8150.4175999999998</v>
      </c>
      <c r="N43" s="17">
        <v>12882.8992</v>
      </c>
      <c r="O43" s="17">
        <v>14781.342500000001</v>
      </c>
      <c r="P43" s="17">
        <v>13880.4941</v>
      </c>
      <c r="Q43" s="17">
        <v>28803.2196</v>
      </c>
      <c r="R43" s="17">
        <v>30649.3478</v>
      </c>
      <c r="S43" s="17">
        <v>44284.947</v>
      </c>
      <c r="T43" s="17">
        <v>66958.042400000006</v>
      </c>
      <c r="U43" s="17">
        <v>74556.499400000001</v>
      </c>
      <c r="V43" s="17">
        <v>88889.1296</v>
      </c>
      <c r="W43" s="17">
        <v>79900.6446</v>
      </c>
      <c r="X43" s="17">
        <v>73011.182100000005</v>
      </c>
      <c r="Y43" s="17">
        <v>56441.5936</v>
      </c>
      <c r="Z43" s="17">
        <v>44279.388099999996</v>
      </c>
      <c r="AA43" s="17">
        <v>68321.597999999998</v>
      </c>
      <c r="AB43" s="17">
        <v>75816.692599999995</v>
      </c>
      <c r="AC43" s="17">
        <v>74292.123399999997</v>
      </c>
      <c r="AD43" s="17">
        <v>113970.7717</v>
      </c>
      <c r="AE43" s="17">
        <v>134812.19399999999</v>
      </c>
      <c r="AF43" s="17">
        <v>80586.929000000004</v>
      </c>
      <c r="AG43" s="17">
        <v>113472.2193</v>
      </c>
      <c r="AH43" s="17"/>
      <c r="AI43" s="20" t="s">
        <v>85</v>
      </c>
      <c r="AJ43" s="21" t="s">
        <v>136</v>
      </c>
      <c r="AQ43" s="24"/>
    </row>
    <row r="44" spans="1:56">
      <c r="A44" s="20" t="s">
        <v>85</v>
      </c>
      <c r="B44" s="20" t="s">
        <v>137</v>
      </c>
      <c r="C44" s="17">
        <v>-1067.9177</v>
      </c>
      <c r="D44" s="17">
        <v>-43.95</v>
      </c>
      <c r="E44" s="17">
        <v>209.0916</v>
      </c>
      <c r="F44" s="17">
        <v>59.375</v>
      </c>
      <c r="G44" s="17">
        <v>-258.7</v>
      </c>
      <c r="H44" s="17">
        <v>-567.6</v>
      </c>
      <c r="I44" s="17">
        <v>-1700.8</v>
      </c>
      <c r="J44" s="17">
        <v>-626.6</v>
      </c>
      <c r="K44" s="17">
        <v>1279.95</v>
      </c>
      <c r="L44" s="17">
        <v>-537.15</v>
      </c>
      <c r="M44" s="17">
        <v>-9866.9</v>
      </c>
      <c r="N44" s="17">
        <v>-9094.8647000000001</v>
      </c>
      <c r="O44" s="17">
        <v>2687.8944999999999</v>
      </c>
      <c r="P44" s="17">
        <v>-3453.4611</v>
      </c>
      <c r="Q44" s="17">
        <v>-7202.8152</v>
      </c>
      <c r="R44" s="17">
        <v>-3846.5922</v>
      </c>
      <c r="S44" s="17">
        <v>-2526.5855000000001</v>
      </c>
      <c r="T44" s="17">
        <v>-7384.6754000000001</v>
      </c>
      <c r="U44" s="17">
        <v>-5770.0532999999996</v>
      </c>
      <c r="V44" s="17">
        <v>-11076.9429</v>
      </c>
      <c r="W44" s="17">
        <v>-1673.0672999999999</v>
      </c>
      <c r="X44" s="17">
        <v>-3796.3676999999998</v>
      </c>
      <c r="Y44" s="17">
        <v>-1872.5997</v>
      </c>
      <c r="Z44" s="17">
        <v>-10176.6949</v>
      </c>
      <c r="AA44" s="17">
        <v>-13334.486800000001</v>
      </c>
      <c r="AB44" s="17">
        <v>-16326.589599999999</v>
      </c>
      <c r="AC44" s="17">
        <v>-30249.995500000001</v>
      </c>
      <c r="AD44" s="17">
        <v>-26619.769499999999</v>
      </c>
      <c r="AE44" s="17">
        <v>-7775.5711000000001</v>
      </c>
      <c r="AF44" s="17">
        <v>-10742.4293</v>
      </c>
      <c r="AG44" s="17">
        <v>-23758.0736</v>
      </c>
      <c r="AH44" s="17"/>
      <c r="AI44" s="20" t="s">
        <v>85</v>
      </c>
      <c r="AJ44" s="21" t="s">
        <v>138</v>
      </c>
      <c r="AQ44" s="24"/>
    </row>
    <row r="45" spans="1:56">
      <c r="A45" s="20" t="s">
        <v>85</v>
      </c>
      <c r="B45" s="20" t="s">
        <v>139</v>
      </c>
      <c r="C45" s="17">
        <v>-41.2</v>
      </c>
      <c r="D45" s="17">
        <v>-30.7</v>
      </c>
      <c r="E45" s="17">
        <v>-34.4</v>
      </c>
      <c r="F45" s="17">
        <v>-19.100000000000001</v>
      </c>
      <c r="G45" s="17">
        <v>-10.15</v>
      </c>
      <c r="H45" s="17">
        <v>-8.3000000000000007</v>
      </c>
      <c r="I45" s="17">
        <v>-4.8</v>
      </c>
      <c r="J45" s="17">
        <v>-1.25</v>
      </c>
      <c r="K45" s="17">
        <v>-25.75</v>
      </c>
      <c r="L45" s="17">
        <v>-13.1</v>
      </c>
      <c r="M45" s="17">
        <v>-15.1</v>
      </c>
      <c r="N45" s="17">
        <v>9.6092999999999993</v>
      </c>
      <c r="O45" s="17">
        <v>-366</v>
      </c>
      <c r="P45" s="17">
        <v>-2097.4166</v>
      </c>
      <c r="Q45" s="17">
        <v>-1172.7728999999999</v>
      </c>
      <c r="R45" s="17">
        <v>-605.76289999999995</v>
      </c>
      <c r="S45" s="17">
        <v>-832.66380000000004</v>
      </c>
      <c r="T45" s="17">
        <v>-2089.942</v>
      </c>
      <c r="U45" s="17">
        <v>-4409.4018999999998</v>
      </c>
      <c r="V45" s="17">
        <v>-4831.7741999999998</v>
      </c>
      <c r="W45" s="17">
        <v>-2798.6806999999999</v>
      </c>
      <c r="X45" s="17">
        <v>-4248.2462999999998</v>
      </c>
      <c r="Y45" s="17">
        <v>-4202.9764999999998</v>
      </c>
      <c r="Z45" s="17">
        <v>-6683.2808999999997</v>
      </c>
      <c r="AA45" s="17">
        <v>-3863.5965000000001</v>
      </c>
      <c r="AB45" s="17">
        <v>-5988.4279999999999</v>
      </c>
      <c r="AC45" s="17">
        <v>-5406.0873000000001</v>
      </c>
      <c r="AD45" s="17">
        <v>-11931.8379</v>
      </c>
      <c r="AE45" s="17">
        <v>-4543.2820000000002</v>
      </c>
      <c r="AF45" s="17">
        <v>-3799.9756000000002</v>
      </c>
      <c r="AG45" s="17">
        <v>-13042.554700000001</v>
      </c>
      <c r="AH45" s="17"/>
      <c r="AI45" s="20" t="s">
        <v>85</v>
      </c>
      <c r="AJ45" s="21" t="s">
        <v>140</v>
      </c>
      <c r="AQ45" s="24"/>
      <c r="AR45" s="24"/>
    </row>
    <row r="46" spans="1:56">
      <c r="A46" s="20" t="s">
        <v>85</v>
      </c>
      <c r="B46" s="20" t="s">
        <v>141</v>
      </c>
      <c r="C46" s="17">
        <v>-1026.7176999999999</v>
      </c>
      <c r="D46" s="17">
        <v>-13.25</v>
      </c>
      <c r="E46" s="17">
        <v>243.49160000000001</v>
      </c>
      <c r="F46" s="17">
        <v>78.474999999999994</v>
      </c>
      <c r="G46" s="17">
        <v>-248.55</v>
      </c>
      <c r="H46" s="17">
        <v>-559.29999999999995</v>
      </c>
      <c r="I46" s="17">
        <v>-1696</v>
      </c>
      <c r="J46" s="17">
        <v>-625.35</v>
      </c>
      <c r="K46" s="17">
        <v>1305.7</v>
      </c>
      <c r="L46" s="17">
        <v>-524.04999999999995</v>
      </c>
      <c r="M46" s="17">
        <v>-9851.7999999999993</v>
      </c>
      <c r="N46" s="17">
        <v>-9104.4</v>
      </c>
      <c r="O46" s="17">
        <v>3054.05</v>
      </c>
      <c r="P46" s="17">
        <v>-1358.4960000000001</v>
      </c>
      <c r="Q46" s="17">
        <v>-6028.06</v>
      </c>
      <c r="R46" s="17">
        <v>-3235.297</v>
      </c>
      <c r="S46" s="17">
        <v>-1693.567</v>
      </c>
      <c r="T46" s="17">
        <v>-5294.74</v>
      </c>
      <c r="U46" s="17">
        <v>-1360.2261000000001</v>
      </c>
      <c r="V46" s="17">
        <v>-6234.7042000000001</v>
      </c>
      <c r="W46" s="17">
        <v>1127.2773999999999</v>
      </c>
      <c r="X46" s="17">
        <v>438.14659999999998</v>
      </c>
      <c r="Y46" s="17">
        <v>2356.9124999999999</v>
      </c>
      <c r="Z46" s="17">
        <v>-3490.6579999999999</v>
      </c>
      <c r="AA46" s="17">
        <v>-9450.0331000000006</v>
      </c>
      <c r="AB46" s="17">
        <v>-10336.534600000001</v>
      </c>
      <c r="AC46" s="17">
        <v>-24308.178400000001</v>
      </c>
      <c r="AD46" s="17">
        <v>-14681.0947</v>
      </c>
      <c r="AE46" s="17">
        <v>-5135.9908999999998</v>
      </c>
      <c r="AF46" s="17">
        <v>2639.7505999999998</v>
      </c>
      <c r="AG46" s="17">
        <v>-4594.9346999999998</v>
      </c>
      <c r="AH46" s="17"/>
      <c r="AI46" s="20" t="s">
        <v>85</v>
      </c>
      <c r="AJ46" s="21" t="s">
        <v>142</v>
      </c>
      <c r="AQ46" s="24"/>
    </row>
    <row r="47" spans="1:56">
      <c r="A47" s="20" t="s">
        <v>85</v>
      </c>
      <c r="B47" s="20" t="s">
        <v>143</v>
      </c>
      <c r="C47" s="17">
        <v>2259.6424999999999</v>
      </c>
      <c r="D47" s="17">
        <v>2349.7417</v>
      </c>
      <c r="E47" s="17">
        <v>2567.6685000000002</v>
      </c>
      <c r="F47" s="17">
        <v>49.655099999999997</v>
      </c>
      <c r="G47" s="17">
        <v>-299.3</v>
      </c>
      <c r="H47" s="17">
        <v>-1288.95</v>
      </c>
      <c r="I47" s="17">
        <v>-1514.0208</v>
      </c>
      <c r="J47" s="17">
        <v>-1836.3</v>
      </c>
      <c r="K47" s="17">
        <v>-400.30189999999999</v>
      </c>
      <c r="L47" s="17">
        <v>-1375.4</v>
      </c>
      <c r="M47" s="17">
        <v>21130.633300000001</v>
      </c>
      <c r="N47" s="17">
        <v>25476.09</v>
      </c>
      <c r="O47" s="17">
        <v>30244.01</v>
      </c>
      <c r="P47" s="17">
        <v>79849.811700000006</v>
      </c>
      <c r="Q47" s="17">
        <v>70877.251900000003</v>
      </c>
      <c r="R47" s="17">
        <v>6522.2767000000003</v>
      </c>
      <c r="S47" s="17">
        <v>50506.657500000001</v>
      </c>
      <c r="T47" s="17">
        <v>33404.357199999999</v>
      </c>
      <c r="U47" s="17">
        <v>32635.696400000001</v>
      </c>
      <c r="V47" s="17">
        <v>16517.835200000001</v>
      </c>
      <c r="W47" s="17">
        <v>369.077</v>
      </c>
      <c r="X47" s="17">
        <v>2462.0097999999998</v>
      </c>
      <c r="Y47" s="17">
        <v>-8951.3217999999997</v>
      </c>
      <c r="Z47" s="17">
        <v>6641.5389999999998</v>
      </c>
      <c r="AA47" s="17">
        <v>-2926.8270000000002</v>
      </c>
      <c r="AB47" s="17">
        <v>23178.4637</v>
      </c>
      <c r="AC47" s="17">
        <v>18660.245299999999</v>
      </c>
      <c r="AD47" s="17">
        <v>81411.908599999995</v>
      </c>
      <c r="AE47" s="17">
        <v>-2619.7903999999999</v>
      </c>
      <c r="AF47" s="17">
        <v>69936.786200000002</v>
      </c>
      <c r="AG47" s="17">
        <v>135324.64629999999</v>
      </c>
      <c r="AH47" s="17"/>
      <c r="AI47" s="20" t="s">
        <v>85</v>
      </c>
      <c r="AJ47" s="21" t="s">
        <v>144</v>
      </c>
      <c r="AQ47" s="24"/>
    </row>
    <row r="48" spans="1:56">
      <c r="A48" s="20" t="s">
        <v>85</v>
      </c>
      <c r="B48" s="20" t="s">
        <v>139</v>
      </c>
      <c r="C48" s="17">
        <v>-6.5</v>
      </c>
      <c r="D48" s="17">
        <v>20.75</v>
      </c>
      <c r="E48" s="17">
        <v>5</v>
      </c>
      <c r="F48" s="17">
        <v>0</v>
      </c>
      <c r="G48" s="17">
        <v>-3.25</v>
      </c>
      <c r="H48" s="17">
        <v>-11.3</v>
      </c>
      <c r="I48" s="17">
        <v>5.35</v>
      </c>
      <c r="J48" s="17">
        <v>60.2</v>
      </c>
      <c r="K48" s="17">
        <v>190.19810000000001</v>
      </c>
      <c r="L48" s="17">
        <v>527.29999999999995</v>
      </c>
      <c r="M48" s="17">
        <v>2463.9333000000001</v>
      </c>
      <c r="N48" s="17">
        <v>6934.15</v>
      </c>
      <c r="O48" s="17">
        <v>8202.3700000000008</v>
      </c>
      <c r="P48" s="17">
        <v>24046.039000000001</v>
      </c>
      <c r="Q48" s="17">
        <v>18378.519</v>
      </c>
      <c r="R48" s="17">
        <v>5232.2583999999997</v>
      </c>
      <c r="S48" s="17">
        <v>12062.647000000001</v>
      </c>
      <c r="T48" s="17">
        <v>14253.791999999999</v>
      </c>
      <c r="U48" s="17">
        <v>-2169.6307999999999</v>
      </c>
      <c r="V48" s="17">
        <v>-3624.1196</v>
      </c>
      <c r="W48" s="17">
        <v>-560.73410000000001</v>
      </c>
      <c r="X48" s="17">
        <v>2515.6945999999998</v>
      </c>
      <c r="Y48" s="17">
        <v>1434.3557000000001</v>
      </c>
      <c r="Z48" s="17">
        <v>3376.1017999999999</v>
      </c>
      <c r="AA48" s="17">
        <v>-585.16639999999995</v>
      </c>
      <c r="AB48" s="17">
        <v>12203.9337</v>
      </c>
      <c r="AC48" s="17">
        <v>11048.5762</v>
      </c>
      <c r="AD48" s="17">
        <v>28889.419600000001</v>
      </c>
      <c r="AE48" s="17">
        <v>-9633.1154999999999</v>
      </c>
      <c r="AF48" s="17">
        <v>4188.2469000000001</v>
      </c>
      <c r="AG48" s="17">
        <v>2988.4308000000001</v>
      </c>
      <c r="AH48" s="17"/>
      <c r="AI48" s="20" t="s">
        <v>85</v>
      </c>
      <c r="AJ48" s="21" t="s">
        <v>140</v>
      </c>
    </row>
    <row r="49" spans="1:36">
      <c r="A49" s="20" t="s">
        <v>85</v>
      </c>
      <c r="B49" s="20" t="s">
        <v>141</v>
      </c>
      <c r="C49" s="17">
        <v>2266.1424999999999</v>
      </c>
      <c r="D49" s="17">
        <v>2328.9917</v>
      </c>
      <c r="E49" s="17">
        <v>2562.6685000000002</v>
      </c>
      <c r="F49" s="17">
        <v>49.705100000000002</v>
      </c>
      <c r="G49" s="17">
        <v>-296.05</v>
      </c>
      <c r="H49" s="17">
        <v>-1277.6500000000001</v>
      </c>
      <c r="I49" s="17">
        <v>-1519.3707999999999</v>
      </c>
      <c r="J49" s="17">
        <v>-1896.5</v>
      </c>
      <c r="K49" s="17">
        <v>-590.5</v>
      </c>
      <c r="L49" s="17">
        <v>-1902.7</v>
      </c>
      <c r="M49" s="17">
        <v>18666.7</v>
      </c>
      <c r="N49" s="17">
        <v>18541.95</v>
      </c>
      <c r="O49" s="17">
        <v>22040.91</v>
      </c>
      <c r="P49" s="17">
        <v>55803.256000000001</v>
      </c>
      <c r="Q49" s="17">
        <v>52497.636500000001</v>
      </c>
      <c r="R49" s="17">
        <v>1290.4235000000001</v>
      </c>
      <c r="S49" s="17">
        <v>38437.925999999999</v>
      </c>
      <c r="T49" s="17">
        <v>19130.441999999999</v>
      </c>
      <c r="U49" s="17">
        <v>34799.247000000003</v>
      </c>
      <c r="V49" s="17">
        <v>20080.5383</v>
      </c>
      <c r="W49" s="17">
        <v>857.88319999999999</v>
      </c>
      <c r="X49" s="17">
        <v>-114.2615</v>
      </c>
      <c r="Y49" s="17">
        <v>-10578.0671</v>
      </c>
      <c r="Z49" s="17">
        <v>3095.9861999999998</v>
      </c>
      <c r="AA49" s="17">
        <v>-2441.8009999999999</v>
      </c>
      <c r="AB49" s="17">
        <v>10922.153</v>
      </c>
      <c r="AC49" s="17">
        <v>7555.5162</v>
      </c>
      <c r="AD49" s="17">
        <v>52508.1538</v>
      </c>
      <c r="AE49" s="17">
        <v>7009.0681999999997</v>
      </c>
      <c r="AF49" s="17">
        <v>17666.641800000001</v>
      </c>
      <c r="AG49" s="17">
        <v>63828.675799999997</v>
      </c>
      <c r="AH49" s="17"/>
      <c r="AI49" s="20" t="s">
        <v>85</v>
      </c>
      <c r="AJ49" s="21" t="s">
        <v>142</v>
      </c>
    </row>
    <row r="50" spans="1:36">
      <c r="A50" s="20" t="s">
        <v>85</v>
      </c>
      <c r="B50" s="20" t="s">
        <v>145</v>
      </c>
      <c r="C50" s="17">
        <v>-5896.7420000000002</v>
      </c>
      <c r="D50" s="17">
        <v>-18975.316800000001</v>
      </c>
      <c r="E50" s="17">
        <v>-10059.491400000001</v>
      </c>
      <c r="F50" s="17">
        <v>916.75030000000004</v>
      </c>
      <c r="G50" s="17">
        <v>-2323.3789000000002</v>
      </c>
      <c r="H50" s="17">
        <v>-1533.9278999999999</v>
      </c>
      <c r="I50" s="17">
        <v>2230.893</v>
      </c>
      <c r="J50" s="17">
        <v>2664.2316999999998</v>
      </c>
      <c r="K50" s="17">
        <v>8249.3655999999992</v>
      </c>
      <c r="L50" s="17">
        <v>3503.5439999999999</v>
      </c>
      <c r="M50" s="17">
        <v>-5089.0012999999999</v>
      </c>
      <c r="N50" s="17">
        <v>1785.223</v>
      </c>
      <c r="O50" s="17">
        <v>-5490.2557999999999</v>
      </c>
      <c r="P50" s="17">
        <v>-13257.070299999999</v>
      </c>
      <c r="Q50" s="17">
        <v>-30989.054400000001</v>
      </c>
      <c r="R50" s="17">
        <v>-13120.4997</v>
      </c>
      <c r="S50" s="17">
        <v>-27176.7081</v>
      </c>
      <c r="T50" s="17">
        <v>-5009.4413999999997</v>
      </c>
      <c r="U50" s="17">
        <v>-15592.380800000001</v>
      </c>
      <c r="V50" s="17">
        <v>-29775.565299999998</v>
      </c>
      <c r="W50" s="17">
        <v>-26766.424599999998</v>
      </c>
      <c r="X50" s="17">
        <v>-40653.317199999998</v>
      </c>
      <c r="Y50" s="17">
        <v>-45628.884899999997</v>
      </c>
      <c r="Z50" s="17">
        <v>29324.035800000001</v>
      </c>
      <c r="AA50" s="17">
        <v>-4306.8230999999996</v>
      </c>
      <c r="AB50" s="17">
        <v>-40131.366199999997</v>
      </c>
      <c r="AC50" s="17">
        <v>-43491.793100000003</v>
      </c>
      <c r="AD50" s="17">
        <v>-116754.13499999999</v>
      </c>
      <c r="AE50" s="17">
        <v>-59763.603499999997</v>
      </c>
      <c r="AF50" s="17">
        <v>-59954.403599999998</v>
      </c>
      <c r="AG50" s="17">
        <v>-103224.8937</v>
      </c>
      <c r="AH50" s="17"/>
      <c r="AI50" s="20" t="s">
        <v>85</v>
      </c>
      <c r="AJ50" s="21" t="s">
        <v>146</v>
      </c>
    </row>
    <row r="51" spans="1:36">
      <c r="A51" s="20" t="s">
        <v>85</v>
      </c>
      <c r="B51" s="20" t="s">
        <v>147</v>
      </c>
      <c r="C51" s="17">
        <v>-75</v>
      </c>
      <c r="D51" s="17">
        <v>-162</v>
      </c>
      <c r="E51" s="17">
        <v>466.92860000000002</v>
      </c>
      <c r="F51" s="17">
        <v>-497</v>
      </c>
      <c r="G51" s="17">
        <v>-364</v>
      </c>
      <c r="H51" s="17">
        <v>-203</v>
      </c>
      <c r="I51" s="17">
        <v>-85</v>
      </c>
      <c r="J51" s="17">
        <v>-3</v>
      </c>
      <c r="K51" s="17">
        <v>-18</v>
      </c>
      <c r="L51" s="17">
        <v>385</v>
      </c>
      <c r="M51" s="17">
        <v>-717.7</v>
      </c>
      <c r="N51" s="17">
        <v>275.7</v>
      </c>
      <c r="O51" s="17">
        <v>289.2</v>
      </c>
      <c r="P51" s="17">
        <v>20.563700000000001</v>
      </c>
      <c r="Q51" s="17">
        <v>-88.6</v>
      </c>
      <c r="R51" s="17">
        <v>42.453099999999999</v>
      </c>
      <c r="S51" s="17">
        <v>-83.715999999999994</v>
      </c>
      <c r="T51" s="17">
        <v>-173.75919999999999</v>
      </c>
      <c r="U51" s="17">
        <v>-52.389899999999997</v>
      </c>
      <c r="V51" s="17">
        <v>2075.0540999999998</v>
      </c>
      <c r="W51" s="17">
        <v>678.26969999999994</v>
      </c>
      <c r="X51" s="17">
        <v>3097.8404999999998</v>
      </c>
      <c r="Y51" s="17">
        <v>-30.676600000000001</v>
      </c>
      <c r="Z51" s="17">
        <v>587.02800000000002</v>
      </c>
      <c r="AA51" s="17">
        <v>277.97710000000001</v>
      </c>
      <c r="AB51" s="17">
        <v>-626.3252</v>
      </c>
      <c r="AC51" s="17">
        <v>-337.4615</v>
      </c>
      <c r="AD51" s="17">
        <v>-6256.6786000000002</v>
      </c>
      <c r="AE51" s="17">
        <v>2799.6588000000002</v>
      </c>
      <c r="AF51" s="17">
        <v>-1311.7835</v>
      </c>
      <c r="AG51" s="17">
        <v>-4200.3014000000003</v>
      </c>
      <c r="AH51" s="17"/>
      <c r="AI51" s="20" t="s">
        <v>85</v>
      </c>
      <c r="AJ51" s="21" t="s">
        <v>148</v>
      </c>
    </row>
    <row r="52" spans="1:36">
      <c r="A52" s="20" t="s">
        <v>85</v>
      </c>
      <c r="B52" s="20" t="s">
        <v>149</v>
      </c>
      <c r="C52" s="17">
        <v>-1018.9333</v>
      </c>
      <c r="D52" s="17">
        <v>-476.87299999999999</v>
      </c>
      <c r="E52" s="17">
        <v>-368.74599999999998</v>
      </c>
      <c r="F52" s="17">
        <v>-10.683299999999999</v>
      </c>
      <c r="G52" s="17">
        <v>-310.82670000000002</v>
      </c>
      <c r="H52" s="17">
        <v>-325.74799999999999</v>
      </c>
      <c r="I52" s="17">
        <v>-222.00129999999999</v>
      </c>
      <c r="J52" s="17">
        <v>-232.03110000000001</v>
      </c>
      <c r="K52" s="17">
        <v>-298.63889999999998</v>
      </c>
      <c r="L52" s="17">
        <v>-338.24889999999999</v>
      </c>
      <c r="M52" s="17">
        <v>-114.3929</v>
      </c>
      <c r="N52" s="17">
        <v>-98.225800000000007</v>
      </c>
      <c r="O52" s="17">
        <v>-1396.87</v>
      </c>
      <c r="P52" s="17">
        <v>-1321.23</v>
      </c>
      <c r="Q52" s="17">
        <v>-1168.5472</v>
      </c>
      <c r="R52" s="17">
        <v>-4096.6023999999998</v>
      </c>
      <c r="S52" s="17">
        <v>7.9622000000000002</v>
      </c>
      <c r="T52" s="17">
        <v>1858.6636000000001</v>
      </c>
      <c r="U52" s="17">
        <v>423.41320000000002</v>
      </c>
      <c r="V52" s="17">
        <v>-2149.9092000000001</v>
      </c>
      <c r="W52" s="17">
        <v>899.9434</v>
      </c>
      <c r="X52" s="17">
        <v>-1865.8782000000001</v>
      </c>
      <c r="Y52" s="17">
        <v>-767.40089999999998</v>
      </c>
      <c r="Z52" s="17">
        <v>-2114.0054</v>
      </c>
      <c r="AA52" s="17">
        <v>-4719.8091999999997</v>
      </c>
      <c r="AB52" s="17">
        <v>-6900.5272999999997</v>
      </c>
      <c r="AC52" s="17">
        <v>1018.5398</v>
      </c>
      <c r="AD52" s="17">
        <v>-12236.2657</v>
      </c>
      <c r="AE52" s="17">
        <v>-7768.6055999999999</v>
      </c>
      <c r="AF52" s="17">
        <v>-2957.2060000000001</v>
      </c>
      <c r="AG52" s="17">
        <v>-1580.0409</v>
      </c>
      <c r="AH52" s="17"/>
      <c r="AI52" s="20" t="s">
        <v>85</v>
      </c>
      <c r="AJ52" s="21" t="s">
        <v>150</v>
      </c>
    </row>
    <row r="53" spans="1:36">
      <c r="A53" s="20" t="s">
        <v>85</v>
      </c>
      <c r="B53" s="20" t="s">
        <v>151</v>
      </c>
      <c r="C53" s="17">
        <v>-2240.1828999999998</v>
      </c>
      <c r="D53" s="17">
        <v>-9378.2101000000002</v>
      </c>
      <c r="E53" s="17">
        <v>-1338.4956</v>
      </c>
      <c r="F53" s="17">
        <v>4500.5385999999999</v>
      </c>
      <c r="G53" s="17">
        <v>3704.2881000000002</v>
      </c>
      <c r="H53" s="17">
        <v>42.362299999999998</v>
      </c>
      <c r="I53" s="17">
        <v>594.61279999999999</v>
      </c>
      <c r="J53" s="17">
        <v>7069.8838999999998</v>
      </c>
      <c r="K53" s="17">
        <v>11581.416999999999</v>
      </c>
      <c r="L53" s="17">
        <v>6996.5339999999997</v>
      </c>
      <c r="M53" s="17">
        <v>-4624.1602000000003</v>
      </c>
      <c r="N53" s="17">
        <v>344.98899999999998</v>
      </c>
      <c r="O53" s="17">
        <v>-8571.2111000000004</v>
      </c>
      <c r="P53" s="17">
        <v>-11324.639300000001</v>
      </c>
      <c r="Q53" s="17">
        <v>-19829.501</v>
      </c>
      <c r="R53" s="17">
        <v>3240.6457</v>
      </c>
      <c r="S53" s="17">
        <v>-16737.811699999998</v>
      </c>
      <c r="T53" s="17">
        <v>3847.1516000000001</v>
      </c>
      <c r="U53" s="17">
        <v>-2072.5414000000001</v>
      </c>
      <c r="V53" s="17">
        <v>-13568.2485</v>
      </c>
      <c r="W53" s="17">
        <v>-19832.4977</v>
      </c>
      <c r="X53" s="17">
        <v>-1541.3880999999999</v>
      </c>
      <c r="Y53" s="17">
        <v>19776.241300000002</v>
      </c>
      <c r="Z53" s="17">
        <v>-3426.3788</v>
      </c>
      <c r="AA53" s="17">
        <v>-4211.4663</v>
      </c>
      <c r="AB53" s="17">
        <v>-11375.651</v>
      </c>
      <c r="AC53" s="17">
        <v>-16056.0219</v>
      </c>
      <c r="AD53" s="17">
        <v>-31187.665799999999</v>
      </c>
      <c r="AE53" s="17">
        <v>-9916.8690999999999</v>
      </c>
      <c r="AF53" s="17">
        <v>-4669.9638999999997</v>
      </c>
      <c r="AG53" s="17">
        <v>-3106.3063000000002</v>
      </c>
      <c r="AH53" s="17"/>
      <c r="AI53" s="20" t="s">
        <v>85</v>
      </c>
      <c r="AJ53" s="21" t="s">
        <v>152</v>
      </c>
    </row>
    <row r="54" spans="1:36">
      <c r="A54" s="20" t="s">
        <v>85</v>
      </c>
      <c r="B54" s="20" t="s">
        <v>153</v>
      </c>
      <c r="C54" s="17">
        <v>-2562.6257000000001</v>
      </c>
      <c r="D54" s="17">
        <v>-8958.2337000000007</v>
      </c>
      <c r="E54" s="17">
        <v>-8819.1782999999996</v>
      </c>
      <c r="F54" s="17">
        <v>-3076.1048999999998</v>
      </c>
      <c r="G54" s="17">
        <v>-5352.8402999999998</v>
      </c>
      <c r="H54" s="17">
        <v>-1047.5422000000001</v>
      </c>
      <c r="I54" s="17">
        <v>1943.2814000000001</v>
      </c>
      <c r="J54" s="17">
        <v>-4170.6211999999996</v>
      </c>
      <c r="K54" s="17">
        <v>-3015.4124999999999</v>
      </c>
      <c r="L54" s="17">
        <v>-3539.7411999999999</v>
      </c>
      <c r="M54" s="17">
        <v>367.2518</v>
      </c>
      <c r="N54" s="17">
        <v>1262.7601</v>
      </c>
      <c r="O54" s="17">
        <v>4188.6253999999999</v>
      </c>
      <c r="P54" s="17">
        <v>-631.76469999999995</v>
      </c>
      <c r="Q54" s="17">
        <v>-9902.4061999999994</v>
      </c>
      <c r="R54" s="17">
        <v>-12306.9961</v>
      </c>
      <c r="S54" s="17">
        <v>-9595.4593000000004</v>
      </c>
      <c r="T54" s="17">
        <v>-10631.4913</v>
      </c>
      <c r="U54" s="17">
        <v>-12318.7791</v>
      </c>
      <c r="V54" s="17">
        <v>-14405.191500000001</v>
      </c>
      <c r="W54" s="17">
        <v>-5794.8248000000003</v>
      </c>
      <c r="X54" s="17">
        <v>-13461.254999999999</v>
      </c>
      <c r="Y54" s="17">
        <v>-32298.5903</v>
      </c>
      <c r="Z54" s="17">
        <v>-11488.35</v>
      </c>
      <c r="AA54" s="17">
        <v>-11721.842500000001</v>
      </c>
      <c r="AB54" s="17">
        <v>-8298.7744000000002</v>
      </c>
      <c r="AC54" s="17">
        <v>-16805.623800000001</v>
      </c>
      <c r="AD54" s="17">
        <v>-47850.7284</v>
      </c>
      <c r="AE54" s="17">
        <v>-38024.955699999999</v>
      </c>
      <c r="AF54" s="17">
        <v>-44923.652300000002</v>
      </c>
      <c r="AG54" s="17">
        <v>-29705.6005</v>
      </c>
      <c r="AH54" s="17"/>
      <c r="AI54" s="20" t="s">
        <v>85</v>
      </c>
      <c r="AJ54" s="21" t="s">
        <v>154</v>
      </c>
    </row>
    <row r="55" spans="1:36">
      <c r="A55" s="20" t="s">
        <v>85</v>
      </c>
      <c r="B55" s="20" t="s">
        <v>155</v>
      </c>
      <c r="C55" s="17">
        <v>30049.257900000001</v>
      </c>
      <c r="D55" s="17">
        <v>59054.205300000001</v>
      </c>
      <c r="E55" s="17">
        <v>18106.526099999999</v>
      </c>
      <c r="F55" s="17">
        <v>-23440.2588</v>
      </c>
      <c r="G55" s="17">
        <v>-8582.7983999999997</v>
      </c>
      <c r="H55" s="17">
        <v>-12295.658600000001</v>
      </c>
      <c r="I55" s="17">
        <v>-13470.9517</v>
      </c>
      <c r="J55" s="17">
        <v>-18061.677299999999</v>
      </c>
      <c r="K55" s="17">
        <v>-33779.480499999998</v>
      </c>
      <c r="L55" s="17">
        <v>-31961.881000000001</v>
      </c>
      <c r="M55" s="17">
        <v>-17619.120699999999</v>
      </c>
      <c r="N55" s="17">
        <v>-6443.1288000000004</v>
      </c>
      <c r="O55" s="17">
        <v>8286.6263999999992</v>
      </c>
      <c r="P55" s="17">
        <v>-833.24570000000006</v>
      </c>
      <c r="Q55" s="17">
        <v>-10616.509700000001</v>
      </c>
      <c r="R55" s="17">
        <v>17980.4038</v>
      </c>
      <c r="S55" s="17">
        <v>14379.7634</v>
      </c>
      <c r="T55" s="17">
        <v>13409.079599999999</v>
      </c>
      <c r="U55" s="17">
        <v>2554.8712999999998</v>
      </c>
      <c r="V55" s="17">
        <v>-9919.6488000000008</v>
      </c>
      <c r="W55" s="17">
        <v>18310.466799999998</v>
      </c>
      <c r="X55" s="17">
        <v>24972.7624</v>
      </c>
      <c r="Y55" s="17">
        <v>4006.5201000000002</v>
      </c>
      <c r="Z55" s="17">
        <v>-59671.228199999998</v>
      </c>
      <c r="AA55" s="17">
        <v>-30890.790300000001</v>
      </c>
      <c r="AB55" s="17">
        <v>8367.9688000000006</v>
      </c>
      <c r="AC55" s="17">
        <v>28289.718700000001</v>
      </c>
      <c r="AD55" s="17">
        <v>83204.498200000002</v>
      </c>
      <c r="AE55" s="17">
        <v>38444.344599999997</v>
      </c>
      <c r="AF55" s="17">
        <v>9737.3878999999997</v>
      </c>
      <c r="AG55" s="17">
        <v>76735.9902</v>
      </c>
      <c r="AH55" s="17"/>
      <c r="AI55" s="20" t="s">
        <v>85</v>
      </c>
      <c r="AJ55" s="21" t="s">
        <v>156</v>
      </c>
    </row>
    <row r="56" spans="1:36">
      <c r="A56" s="20" t="s">
        <v>85</v>
      </c>
      <c r="B56" s="20" t="s">
        <v>147</v>
      </c>
      <c r="C56" s="17">
        <v>485.59309999999999</v>
      </c>
      <c r="D56" s="17">
        <v>245.02080000000001</v>
      </c>
      <c r="E56" s="17">
        <v>3333.8290000000002</v>
      </c>
      <c r="F56" s="17">
        <v>-6137.2156000000004</v>
      </c>
      <c r="G56" s="17">
        <v>-7986.6453000000001</v>
      </c>
      <c r="H56" s="17">
        <v>-7551.0778</v>
      </c>
      <c r="I56" s="17">
        <v>-1959.2137</v>
      </c>
      <c r="J56" s="17">
        <v>-1472.05</v>
      </c>
      <c r="K56" s="17">
        <v>3577.0205999999998</v>
      </c>
      <c r="L56" s="17">
        <v>-1720.7084</v>
      </c>
      <c r="M56" s="17">
        <v>-1933.6098</v>
      </c>
      <c r="N56" s="17">
        <v>-2418.1062000000002</v>
      </c>
      <c r="O56" s="17">
        <v>-945.26900000000001</v>
      </c>
      <c r="P56" s="17">
        <v>-5728.1881000000003</v>
      </c>
      <c r="Q56" s="17">
        <v>-1721.6359</v>
      </c>
      <c r="R56" s="17">
        <v>-3565.2691</v>
      </c>
      <c r="S56" s="17">
        <v>-6229.8594000000003</v>
      </c>
      <c r="T56" s="17">
        <v>-2582.9396999999999</v>
      </c>
      <c r="U56" s="17">
        <v>-2628.2013000000002</v>
      </c>
      <c r="V56" s="17">
        <v>-7322.7291999999998</v>
      </c>
      <c r="W56" s="17">
        <v>-850.14490000000001</v>
      </c>
      <c r="X56" s="17">
        <v>397.63929999999999</v>
      </c>
      <c r="Y56" s="17">
        <v>-799.82010000000002</v>
      </c>
      <c r="Z56" s="17">
        <v>-1022.4932</v>
      </c>
      <c r="AA56" s="17">
        <v>-203.79230000000001</v>
      </c>
      <c r="AB56" s="17">
        <v>-483.73860000000002</v>
      </c>
      <c r="AC56" s="17">
        <v>-2247.7044000000001</v>
      </c>
      <c r="AD56" s="17">
        <v>64.621499999999997</v>
      </c>
      <c r="AE56" s="17">
        <v>-117.697</v>
      </c>
      <c r="AF56" s="17">
        <v>6067.0380999999998</v>
      </c>
      <c r="AG56" s="17">
        <v>-3604.6291999999999</v>
      </c>
      <c r="AH56" s="17"/>
      <c r="AI56" s="20" t="s">
        <v>85</v>
      </c>
      <c r="AJ56" s="21" t="s">
        <v>148</v>
      </c>
    </row>
    <row r="57" spans="1:36">
      <c r="A57" s="20" t="s">
        <v>85</v>
      </c>
      <c r="B57" s="20" t="s">
        <v>149</v>
      </c>
      <c r="C57" s="17">
        <v>4239.8652000000002</v>
      </c>
      <c r="D57" s="17">
        <v>6111.5351000000001</v>
      </c>
      <c r="E57" s="17">
        <v>8741.2358999999997</v>
      </c>
      <c r="F57" s="17">
        <v>14079.9753</v>
      </c>
      <c r="G57" s="17">
        <v>17680.235499999999</v>
      </c>
      <c r="H57" s="17">
        <v>16921.419000000002</v>
      </c>
      <c r="I57" s="17">
        <v>6272.5802999999996</v>
      </c>
      <c r="J57" s="17">
        <v>2521.3926999999999</v>
      </c>
      <c r="K57" s="17">
        <v>-9313.2155999999995</v>
      </c>
      <c r="L57" s="17">
        <v>-7316.6090000000004</v>
      </c>
      <c r="M57" s="17">
        <v>-21051.016299999999</v>
      </c>
      <c r="N57" s="17">
        <v>-5084.4314000000004</v>
      </c>
      <c r="O57" s="17">
        <v>-9351.3713000000007</v>
      </c>
      <c r="P57" s="17">
        <v>-13492.634899999999</v>
      </c>
      <c r="Q57" s="17">
        <v>-37422.307699999998</v>
      </c>
      <c r="R57" s="17">
        <v>-831.70429999999999</v>
      </c>
      <c r="S57" s="17">
        <v>-2419.5025999999998</v>
      </c>
      <c r="T57" s="17">
        <v>1129.836</v>
      </c>
      <c r="U57" s="17">
        <v>4919.96</v>
      </c>
      <c r="V57" s="17">
        <v>-251.8237</v>
      </c>
      <c r="W57" s="17">
        <v>677.44539999999995</v>
      </c>
      <c r="X57" s="17">
        <v>2700.6181000000001</v>
      </c>
      <c r="Y57" s="17">
        <v>-3690.9575</v>
      </c>
      <c r="Z57" s="17">
        <v>-398.673</v>
      </c>
      <c r="AA57" s="17">
        <v>-5644.7316000000001</v>
      </c>
      <c r="AB57" s="17">
        <v>-8129.9718999999996</v>
      </c>
      <c r="AC57" s="17">
        <v>-7389.1608999999999</v>
      </c>
      <c r="AD57" s="17">
        <v>-7445.8692000000001</v>
      </c>
      <c r="AE57" s="17">
        <v>1279.376</v>
      </c>
      <c r="AF57" s="17">
        <v>10569.8045</v>
      </c>
      <c r="AG57" s="17">
        <v>10584.246800000001</v>
      </c>
      <c r="AH57" s="17"/>
      <c r="AI57" s="20" t="s">
        <v>85</v>
      </c>
      <c r="AJ57" s="21" t="s">
        <v>150</v>
      </c>
    </row>
    <row r="58" spans="1:36">
      <c r="A58" s="20" t="s">
        <v>85</v>
      </c>
      <c r="B58" s="20" t="s">
        <v>151</v>
      </c>
      <c r="C58" s="17">
        <v>10910.2778</v>
      </c>
      <c r="D58" s="17">
        <v>30210.8986</v>
      </c>
      <c r="E58" s="17">
        <v>4878.9526999999998</v>
      </c>
      <c r="F58" s="17">
        <v>-8397.3395</v>
      </c>
      <c r="G58" s="17">
        <v>-4761.6337999999996</v>
      </c>
      <c r="H58" s="17">
        <v>-3862.9402</v>
      </c>
      <c r="I58" s="17">
        <v>-4776.5208000000002</v>
      </c>
      <c r="J58" s="17">
        <v>-9693.6833000000006</v>
      </c>
      <c r="K58" s="17">
        <v>-17477.469400000002</v>
      </c>
      <c r="L58" s="17">
        <v>-9475.2623000000003</v>
      </c>
      <c r="M58" s="17">
        <v>8278.1648999999998</v>
      </c>
      <c r="N58" s="17">
        <v>1482.9304999999999</v>
      </c>
      <c r="O58" s="17">
        <v>13401.599099999999</v>
      </c>
      <c r="P58" s="17">
        <v>8259.8194000000003</v>
      </c>
      <c r="Q58" s="17">
        <v>16331.603800000001</v>
      </c>
      <c r="R58" s="17">
        <v>160.17250000000001</v>
      </c>
      <c r="S58" s="17">
        <v>14329.17</v>
      </c>
      <c r="T58" s="17">
        <v>6464.8468999999996</v>
      </c>
      <c r="U58" s="17">
        <v>-4769.6935000000003</v>
      </c>
      <c r="V58" s="17">
        <v>8057.8027000000002</v>
      </c>
      <c r="W58" s="17">
        <v>19926.252</v>
      </c>
      <c r="X58" s="17">
        <v>-9293.0563000000002</v>
      </c>
      <c r="Y58" s="17">
        <v>-15628.049800000001</v>
      </c>
      <c r="Z58" s="17">
        <v>-2230.6617999999999</v>
      </c>
      <c r="AA58" s="17">
        <v>106.3874</v>
      </c>
      <c r="AB58" s="17">
        <v>-72.746700000000004</v>
      </c>
      <c r="AC58" s="17">
        <v>-2809.1541000000002</v>
      </c>
      <c r="AD58" s="17">
        <v>36633.8056</v>
      </c>
      <c r="AE58" s="17">
        <v>6728.3217999999997</v>
      </c>
      <c r="AF58" s="17">
        <v>-4603.1021000000001</v>
      </c>
      <c r="AG58" s="17">
        <v>21605.643400000001</v>
      </c>
      <c r="AH58" s="17"/>
      <c r="AI58" s="20" t="s">
        <v>85</v>
      </c>
      <c r="AJ58" s="21" t="s">
        <v>152</v>
      </c>
    </row>
    <row r="59" spans="1:36">
      <c r="A59" s="20" t="s">
        <v>85</v>
      </c>
      <c r="B59" s="20" t="s">
        <v>153</v>
      </c>
      <c r="C59" s="17">
        <v>14413.5216</v>
      </c>
      <c r="D59" s="17">
        <v>22486.750400000001</v>
      </c>
      <c r="E59" s="17">
        <v>1152.5081</v>
      </c>
      <c r="F59" s="17">
        <v>-22985.678800000002</v>
      </c>
      <c r="G59" s="17">
        <v>-13514.7549</v>
      </c>
      <c r="H59" s="17">
        <v>-17803.059499999999</v>
      </c>
      <c r="I59" s="17">
        <v>-13007.797399999999</v>
      </c>
      <c r="J59" s="17">
        <v>-9417.3366999999998</v>
      </c>
      <c r="K59" s="17">
        <v>-10565.8158</v>
      </c>
      <c r="L59" s="17">
        <v>-13449.3009</v>
      </c>
      <c r="M59" s="17">
        <v>-2912.6594</v>
      </c>
      <c r="N59" s="17">
        <v>-423.52170000000001</v>
      </c>
      <c r="O59" s="17">
        <v>5181.6675999999998</v>
      </c>
      <c r="P59" s="17">
        <v>10127.757799999999</v>
      </c>
      <c r="Q59" s="17">
        <v>12195.8302</v>
      </c>
      <c r="R59" s="17">
        <v>22217.204699999998</v>
      </c>
      <c r="S59" s="17">
        <v>8699.9555</v>
      </c>
      <c r="T59" s="17">
        <v>8397.3364000000001</v>
      </c>
      <c r="U59" s="17">
        <v>5032.8060999999998</v>
      </c>
      <c r="V59" s="17">
        <v>-10402.8986</v>
      </c>
      <c r="W59" s="17">
        <v>-1445.9157</v>
      </c>
      <c r="X59" s="17">
        <v>5356.4215999999997</v>
      </c>
      <c r="Y59" s="17">
        <v>-8967.7325000000001</v>
      </c>
      <c r="Z59" s="17">
        <v>-9787.7999</v>
      </c>
      <c r="AA59" s="17">
        <v>-5959.5936000000002</v>
      </c>
      <c r="AB59" s="17">
        <v>5558.1660000000002</v>
      </c>
      <c r="AC59" s="17">
        <v>31061.688200000001</v>
      </c>
      <c r="AD59" s="17">
        <v>37455.809699999998</v>
      </c>
      <c r="AE59" s="17">
        <v>23802.2742</v>
      </c>
      <c r="AF59" s="17">
        <v>-5486.2260999999999</v>
      </c>
      <c r="AG59" s="17">
        <v>11010.143099999999</v>
      </c>
      <c r="AH59" s="17"/>
      <c r="AI59" s="20" t="s">
        <v>85</v>
      </c>
      <c r="AJ59" s="21" t="s">
        <v>154</v>
      </c>
    </row>
    <row r="60" spans="1:36" s="10" customFormat="1" ht="13.5">
      <c r="A60" s="16" t="s">
        <v>157</v>
      </c>
      <c r="B60" s="16" t="s">
        <v>158</v>
      </c>
      <c r="C60" s="18">
        <v>-1631.6492000000001</v>
      </c>
      <c r="D60" s="18">
        <v>-11943.614799999999</v>
      </c>
      <c r="E60" s="18">
        <v>-13263.483</v>
      </c>
      <c r="F60" s="18">
        <v>-4590.8355000000001</v>
      </c>
      <c r="G60" s="18">
        <v>-2947.3670999999999</v>
      </c>
      <c r="H60" s="18">
        <v>-6400.4744000000001</v>
      </c>
      <c r="I60" s="18">
        <v>-1710.4548</v>
      </c>
      <c r="J60" s="18">
        <v>1793.8541</v>
      </c>
      <c r="K60" s="18">
        <v>-2196.0826000000002</v>
      </c>
      <c r="L60" s="18">
        <v>4746.7232000000004</v>
      </c>
      <c r="M60" s="18">
        <v>-707.45540000000005</v>
      </c>
      <c r="N60" s="18">
        <v>676.9307</v>
      </c>
      <c r="O60" s="18">
        <v>-224.24680000000001</v>
      </c>
      <c r="P60" s="18">
        <v>-3533.7548999999999</v>
      </c>
      <c r="Q60" s="18">
        <v>-5279.3666000000003</v>
      </c>
      <c r="R60" s="18">
        <v>-4859.3172999999997</v>
      </c>
      <c r="S60" s="18">
        <v>-2764.7451999999998</v>
      </c>
      <c r="T60" s="18">
        <v>-4822.3971000000001</v>
      </c>
      <c r="U60" s="18">
        <v>-8033.4772999999996</v>
      </c>
      <c r="V60" s="18">
        <v>-3810.0133000000001</v>
      </c>
      <c r="W60" s="18">
        <v>2774.4265</v>
      </c>
      <c r="X60" s="18">
        <v>-12024.5311</v>
      </c>
      <c r="Y60" s="18">
        <v>-11010.152</v>
      </c>
      <c r="Z60" s="18">
        <v>-4413.5393000000004</v>
      </c>
      <c r="AA60" s="18">
        <v>-8014.1145999999999</v>
      </c>
      <c r="AB60" s="18">
        <v>-10083.698200000001</v>
      </c>
      <c r="AC60" s="18">
        <v>3931.7179999999998</v>
      </c>
      <c r="AD60" s="18">
        <v>-6796.3154999999997</v>
      </c>
      <c r="AE60" s="18">
        <v>-1166.5256999999999</v>
      </c>
      <c r="AF60" s="18">
        <v>-11754.8079</v>
      </c>
      <c r="AG60" s="18">
        <v>-13218.5857</v>
      </c>
      <c r="AH60" s="18"/>
      <c r="AI60" s="16" t="s">
        <v>157</v>
      </c>
      <c r="AJ60" s="19" t="s">
        <v>159</v>
      </c>
    </row>
    <row r="61" spans="1:36" s="10" customFormat="1" ht="13.5">
      <c r="A61" s="16" t="s">
        <v>160</v>
      </c>
      <c r="B61" s="16" t="s">
        <v>161</v>
      </c>
      <c r="C61" s="18">
        <v>-131.4836</v>
      </c>
      <c r="D61" s="18">
        <v>-4161.9897000000001</v>
      </c>
      <c r="E61" s="18">
        <v>-37374.975599999998</v>
      </c>
      <c r="F61" s="18">
        <v>-30066.578600000001</v>
      </c>
      <c r="G61" s="18">
        <v>-11873.4329</v>
      </c>
      <c r="H61" s="18">
        <v>-19220.702099999999</v>
      </c>
      <c r="I61" s="18">
        <v>-29675.325000000001</v>
      </c>
      <c r="J61" s="18">
        <v>-22022.664499999999</v>
      </c>
      <c r="K61" s="18">
        <v>-29658.625</v>
      </c>
      <c r="L61" s="18">
        <v>-27008.423999999999</v>
      </c>
      <c r="M61" s="18">
        <v>-6239.3036000000002</v>
      </c>
      <c r="N61" s="18">
        <v>6069.2902999999997</v>
      </c>
      <c r="O61" s="18">
        <v>14939.240400000001</v>
      </c>
      <c r="P61" s="18">
        <v>23667.995999999999</v>
      </c>
      <c r="Q61" s="18">
        <v>-9653.1041999999998</v>
      </c>
      <c r="R61" s="18">
        <v>-8058.348</v>
      </c>
      <c r="S61" s="18">
        <v>35077.188499999997</v>
      </c>
      <c r="T61" s="18">
        <v>23520.881700000002</v>
      </c>
      <c r="U61" s="18">
        <v>-17559.098900000001</v>
      </c>
      <c r="V61" s="18">
        <v>-11710.0749</v>
      </c>
      <c r="W61" s="18">
        <v>17219.528999999999</v>
      </c>
      <c r="X61" s="18">
        <v>-13671.4578</v>
      </c>
      <c r="Y61" s="18">
        <v>-27069.4591</v>
      </c>
      <c r="Z61" s="18">
        <v>9955.7456999999995</v>
      </c>
      <c r="AA61" s="18">
        <v>15715.063</v>
      </c>
      <c r="AB61" s="18">
        <v>60857.704100000003</v>
      </c>
      <c r="AC61" s="18">
        <v>64622.716200000003</v>
      </c>
      <c r="AD61" s="18">
        <v>125889.29489999999</v>
      </c>
      <c r="AE61" s="18">
        <v>38862.576999999997</v>
      </c>
      <c r="AF61" s="18">
        <v>46991.032200000001</v>
      </c>
      <c r="AG61" s="18">
        <v>92898.768100000001</v>
      </c>
      <c r="AH61" s="18"/>
      <c r="AI61" s="16" t="s">
        <v>160</v>
      </c>
      <c r="AJ61" s="19" t="s">
        <v>162</v>
      </c>
    </row>
    <row r="62" spans="1:36" s="10" customFormat="1" ht="13.5">
      <c r="A62" s="16" t="s">
        <v>163</v>
      </c>
      <c r="B62" s="16" t="s">
        <v>164</v>
      </c>
      <c r="C62" s="18">
        <v>131.4836</v>
      </c>
      <c r="D62" s="18">
        <v>4161.9897000000001</v>
      </c>
      <c r="E62" s="18">
        <v>37374.975599999998</v>
      </c>
      <c r="F62" s="18">
        <v>30066.578600000001</v>
      </c>
      <c r="G62" s="18">
        <v>11873.4329</v>
      </c>
      <c r="H62" s="18">
        <v>19220.702099999999</v>
      </c>
      <c r="I62" s="18">
        <v>29675.325000000001</v>
      </c>
      <c r="J62" s="18">
        <v>22022.664499999999</v>
      </c>
      <c r="K62" s="18">
        <v>29658.625</v>
      </c>
      <c r="L62" s="18">
        <v>27008.423999999999</v>
      </c>
      <c r="M62" s="18">
        <v>6239.3036000000002</v>
      </c>
      <c r="N62" s="18">
        <v>-6069.2921999999999</v>
      </c>
      <c r="O62" s="18">
        <v>-14939.2361</v>
      </c>
      <c r="P62" s="18">
        <v>-23667.995999999999</v>
      </c>
      <c r="Q62" s="18">
        <v>9653.1041999999998</v>
      </c>
      <c r="R62" s="18">
        <v>8058.348</v>
      </c>
      <c r="S62" s="18">
        <v>-35077.188499999997</v>
      </c>
      <c r="T62" s="18">
        <v>-23624.736099999998</v>
      </c>
      <c r="U62" s="18">
        <v>17559.098900000001</v>
      </c>
      <c r="V62" s="18">
        <v>11710.0749</v>
      </c>
      <c r="W62" s="18">
        <v>-17219.640299999999</v>
      </c>
      <c r="X62" s="18">
        <v>13671.4108</v>
      </c>
      <c r="Y62" s="18">
        <v>27068.852599999998</v>
      </c>
      <c r="Z62" s="18">
        <v>-9955.6933000000008</v>
      </c>
      <c r="AA62" s="18">
        <v>-15715.010399999999</v>
      </c>
      <c r="AB62" s="18">
        <v>-60857.481899999999</v>
      </c>
      <c r="AC62" s="18">
        <v>-64622.498899999999</v>
      </c>
      <c r="AD62" s="18">
        <v>-125889.0659</v>
      </c>
      <c r="AE62" s="18">
        <v>-38862.9179</v>
      </c>
      <c r="AF62" s="18">
        <v>-46991.138299999999</v>
      </c>
      <c r="AG62" s="18">
        <v>-92898.634099999996</v>
      </c>
      <c r="AH62" s="18"/>
      <c r="AI62" s="16" t="s">
        <v>163</v>
      </c>
      <c r="AJ62" s="19" t="s">
        <v>165</v>
      </c>
    </row>
    <row r="63" spans="1:36">
      <c r="A63" s="20" t="s">
        <v>85</v>
      </c>
      <c r="B63" s="20" t="s">
        <v>166</v>
      </c>
      <c r="C63" s="17">
        <v>-1787.3063999999999</v>
      </c>
      <c r="D63" s="17">
        <v>1944.72</v>
      </c>
      <c r="E63" s="17">
        <v>19766.752</v>
      </c>
      <c r="F63" s="17">
        <v>-659.95360000000005</v>
      </c>
      <c r="G63" s="17">
        <v>-12158.2382</v>
      </c>
      <c r="H63" s="17">
        <v>-1327.9405999999999</v>
      </c>
      <c r="I63" s="17">
        <v>7736.9152000000004</v>
      </c>
      <c r="J63" s="17">
        <v>-3325.3580999999999</v>
      </c>
      <c r="K63" s="17">
        <v>6804.5925999999999</v>
      </c>
      <c r="L63" s="17">
        <v>-2462.2642999999998</v>
      </c>
      <c r="M63" s="17">
        <v>-15370.124299999999</v>
      </c>
      <c r="N63" s="17">
        <v>-17874.751499999998</v>
      </c>
      <c r="O63" s="17">
        <v>-22634.071100000001</v>
      </c>
      <c r="P63" s="17">
        <v>-21522.1191</v>
      </c>
      <c r="Q63" s="17">
        <v>4015.3786</v>
      </c>
      <c r="R63" s="17">
        <v>-23410.595700000002</v>
      </c>
      <c r="S63" s="17">
        <v>-26803.6754</v>
      </c>
      <c r="T63" s="17">
        <v>-15837.279399999999</v>
      </c>
      <c r="U63" s="17">
        <v>8836.5957999999991</v>
      </c>
      <c r="V63" s="17">
        <v>6100.9862999999996</v>
      </c>
      <c r="W63" s="17">
        <v>-9153.3507000000009</v>
      </c>
      <c r="X63" s="17">
        <v>-2505.2818000000002</v>
      </c>
      <c r="Y63" s="17">
        <v>4708.1311999999998</v>
      </c>
      <c r="Z63" s="17">
        <v>-28535.067999999999</v>
      </c>
      <c r="AA63" s="17">
        <v>-24530.351200000001</v>
      </c>
      <c r="AB63" s="17">
        <v>-39446.903100000003</v>
      </c>
      <c r="AC63" s="17">
        <v>-51917.252699999997</v>
      </c>
      <c r="AD63" s="17">
        <v>-127833.82460000001</v>
      </c>
      <c r="AE63" s="17">
        <v>-42490.327499999999</v>
      </c>
      <c r="AF63" s="17">
        <v>-51434.893799999998</v>
      </c>
      <c r="AG63" s="17">
        <v>-86783.318599999999</v>
      </c>
      <c r="AH63" s="17"/>
      <c r="AI63" s="20" t="s">
        <v>85</v>
      </c>
      <c r="AJ63" s="21" t="s">
        <v>167</v>
      </c>
    </row>
    <row r="64" spans="1:36">
      <c r="A64" s="20" t="s">
        <v>85</v>
      </c>
      <c r="B64" s="20" t="s">
        <v>168</v>
      </c>
      <c r="C64" s="17">
        <v>-129.78970000000001</v>
      </c>
      <c r="D64" s="17">
        <v>377.56799999999998</v>
      </c>
      <c r="E64" s="17">
        <v>1482.3968</v>
      </c>
      <c r="F64" s="17">
        <v>6154.6142</v>
      </c>
      <c r="G64" s="17">
        <v>3441.0520999999999</v>
      </c>
      <c r="H64" s="17">
        <v>1478.6760999999999</v>
      </c>
      <c r="I64" s="17">
        <v>135.35659999999999</v>
      </c>
      <c r="J64" s="17">
        <v>-800.50720000000001</v>
      </c>
      <c r="K64" s="17">
        <v>-885.6866</v>
      </c>
      <c r="L64" s="17">
        <v>-275.05369999999999</v>
      </c>
      <c r="M64" s="17">
        <v>1208.5578</v>
      </c>
      <c r="N64" s="17">
        <v>-1030.9550999999999</v>
      </c>
      <c r="O64" s="17">
        <v>-1668.4812999999999</v>
      </c>
      <c r="P64" s="17">
        <v>-909.53200000000004</v>
      </c>
      <c r="Q64" s="17">
        <v>-1257.2705000000001</v>
      </c>
      <c r="R64" s="17">
        <v>12743.291800000001</v>
      </c>
      <c r="S64" s="17">
        <v>-1937.0046</v>
      </c>
      <c r="T64" s="17">
        <v>-3966.5414999999998</v>
      </c>
      <c r="U64" s="17">
        <v>2592.4484000000002</v>
      </c>
      <c r="V64" s="17">
        <v>-1060.8179</v>
      </c>
      <c r="W64" s="17">
        <v>-10889.1356</v>
      </c>
      <c r="X64" s="17">
        <v>15718.295899999999</v>
      </c>
      <c r="Y64" s="17">
        <v>12056.333199999999</v>
      </c>
      <c r="Z64" s="17">
        <v>5058.6503000000002</v>
      </c>
      <c r="AA64" s="17">
        <v>-6207.7159000000001</v>
      </c>
      <c r="AB64" s="17">
        <v>-26922.119299999998</v>
      </c>
      <c r="AC64" s="17">
        <v>-12028.603499999999</v>
      </c>
      <c r="AD64" s="17">
        <v>89.75</v>
      </c>
      <c r="AE64" s="17">
        <v>30.683499999999999</v>
      </c>
      <c r="AF64" s="17">
        <v>311.39299999999997</v>
      </c>
      <c r="AG64" s="17">
        <v>534.21</v>
      </c>
      <c r="AH64" s="17"/>
      <c r="AI64" s="20" t="s">
        <v>85</v>
      </c>
      <c r="AJ64" s="21" t="s">
        <v>169</v>
      </c>
    </row>
    <row r="65" spans="1:36">
      <c r="A65" s="20" t="s">
        <v>85</v>
      </c>
      <c r="B65" s="20" t="s">
        <v>170</v>
      </c>
      <c r="C65" s="17">
        <v>2046.2154</v>
      </c>
      <c r="D65" s="17">
        <v>1839.7027</v>
      </c>
      <c r="E65" s="17">
        <v>16125.8328</v>
      </c>
      <c r="F65" s="17">
        <v>24571.918099999999</v>
      </c>
      <c r="G65" s="17">
        <v>20590.613700000002</v>
      </c>
      <c r="H65" s="17">
        <v>19069.9663</v>
      </c>
      <c r="I65" s="17">
        <v>21803.051800000001</v>
      </c>
      <c r="J65" s="17">
        <v>26148.531999999999</v>
      </c>
      <c r="K65" s="17">
        <v>23739.754099999998</v>
      </c>
      <c r="L65" s="17">
        <v>29745.748</v>
      </c>
      <c r="M65" s="17">
        <v>20400.869299999998</v>
      </c>
      <c r="N65" s="17">
        <v>12836.4108</v>
      </c>
      <c r="O65" s="17">
        <v>9363.3078000000005</v>
      </c>
      <c r="P65" s="17">
        <v>-1236.3620000000001</v>
      </c>
      <c r="Q65" s="17">
        <v>6895.07</v>
      </c>
      <c r="R65" s="17">
        <v>18725.705000000002</v>
      </c>
      <c r="S65" s="17">
        <v>-6336.4960000000001</v>
      </c>
      <c r="T65" s="17">
        <v>-3820.92</v>
      </c>
      <c r="U65" s="17">
        <v>6130.05</v>
      </c>
      <c r="V65" s="17">
        <v>6669.9195</v>
      </c>
      <c r="W65" s="17">
        <v>2822.846</v>
      </c>
      <c r="X65" s="17">
        <v>459.35300000000001</v>
      </c>
      <c r="Y65" s="17">
        <v>10304.2876</v>
      </c>
      <c r="Z65" s="17">
        <v>13524.7327</v>
      </c>
      <c r="AA65" s="17">
        <v>15023.018899999999</v>
      </c>
      <c r="AB65" s="17">
        <v>5511.5482000000002</v>
      </c>
      <c r="AC65" s="17">
        <v>-676.64080000000001</v>
      </c>
      <c r="AD65" s="17">
        <v>1855.0117</v>
      </c>
      <c r="AE65" s="17">
        <v>3597.5259999999998</v>
      </c>
      <c r="AF65" s="17">
        <v>4131.6824999999999</v>
      </c>
      <c r="AG65" s="17">
        <v>-6649.5056000000004</v>
      </c>
      <c r="AH65" s="17"/>
      <c r="AI65" s="20" t="s">
        <v>85</v>
      </c>
      <c r="AJ65" s="21" t="s">
        <v>171</v>
      </c>
    </row>
    <row r="66" spans="1:36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</row>
    <row r="67" spans="1:36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</row>
    <row r="68" spans="1:36">
      <c r="A68" s="29" t="s">
        <v>172</v>
      </c>
    </row>
    <row r="69" spans="1:36">
      <c r="A69" s="29"/>
    </row>
    <row r="70" spans="1:36">
      <c r="A70" s="30" t="s">
        <v>173</v>
      </c>
    </row>
    <row r="72" spans="1:36">
      <c r="C72" s="8">
        <v>1980</v>
      </c>
      <c r="D72" s="8">
        <v>1981</v>
      </c>
      <c r="E72" s="8">
        <v>1982</v>
      </c>
      <c r="F72" s="8">
        <v>1983</v>
      </c>
      <c r="G72" s="8">
        <v>1984</v>
      </c>
      <c r="H72" s="8">
        <v>1985</v>
      </c>
      <c r="I72" s="8">
        <v>1986</v>
      </c>
      <c r="J72" s="8">
        <v>1987</v>
      </c>
      <c r="K72" s="8">
        <v>1988</v>
      </c>
      <c r="L72" s="8">
        <v>1989</v>
      </c>
      <c r="M72" s="8">
        <v>1990</v>
      </c>
      <c r="N72" s="8">
        <v>1991</v>
      </c>
      <c r="O72" s="8">
        <v>1992</v>
      </c>
      <c r="P72" s="8">
        <v>1993</v>
      </c>
      <c r="Q72" s="8">
        <v>1994</v>
      </c>
      <c r="R72" s="8">
        <v>1995</v>
      </c>
      <c r="S72" s="8">
        <v>1996</v>
      </c>
      <c r="T72" s="8">
        <v>1997</v>
      </c>
      <c r="U72" s="8">
        <v>1998</v>
      </c>
      <c r="V72" s="8">
        <v>1999</v>
      </c>
      <c r="W72" s="8">
        <v>2000</v>
      </c>
      <c r="X72" s="8">
        <v>2001</v>
      </c>
      <c r="Y72" s="8">
        <v>2002</v>
      </c>
      <c r="Z72" s="8">
        <v>2003</v>
      </c>
      <c r="AA72" s="8">
        <v>2004</v>
      </c>
      <c r="AB72" s="8">
        <v>2005</v>
      </c>
      <c r="AC72" s="8">
        <v>2006</v>
      </c>
      <c r="AD72" s="8">
        <v>2007</v>
      </c>
      <c r="AE72" s="8">
        <v>2008</v>
      </c>
      <c r="AF72" s="8">
        <v>2009</v>
      </c>
      <c r="AG72" s="8">
        <v>2010</v>
      </c>
    </row>
    <row r="73" spans="1:36">
      <c r="B73" s="8" t="s">
        <v>174</v>
      </c>
      <c r="C73" s="23">
        <f>C36</f>
        <v>-19632.173599999998</v>
      </c>
      <c r="D73" s="23">
        <f t="shared" ref="D73:AG73" si="0">D36</f>
        <v>-29635.298599999998</v>
      </c>
      <c r="E73" s="23">
        <f t="shared" si="0"/>
        <v>-39223.889000000003</v>
      </c>
      <c r="F73" s="23">
        <f t="shared" si="0"/>
        <v>-35091.763099999996</v>
      </c>
      <c r="G73" s="23">
        <f t="shared" si="0"/>
        <v>-38387.857100000001</v>
      </c>
      <c r="H73" s="23">
        <f t="shared" si="0"/>
        <v>-36493.806499999999</v>
      </c>
      <c r="I73" s="23">
        <f t="shared" si="0"/>
        <v>-33464.021099999998</v>
      </c>
      <c r="J73" s="23">
        <f t="shared" si="0"/>
        <v>-31973.404699999999</v>
      </c>
      <c r="K73" s="23">
        <f t="shared" si="0"/>
        <v>-35667.333100000003</v>
      </c>
      <c r="L73" s="23">
        <f t="shared" si="0"/>
        <v>-40101.822200000002</v>
      </c>
      <c r="M73" s="23">
        <f t="shared" si="0"/>
        <v>-35999.124000000003</v>
      </c>
      <c r="N73" s="23">
        <f t="shared" si="0"/>
        <v>-33097.243499999997</v>
      </c>
      <c r="O73" s="23">
        <f t="shared" si="0"/>
        <v>-31488.177899999999</v>
      </c>
      <c r="P73" s="23">
        <f t="shared" si="0"/>
        <v>-35741.565300000002</v>
      </c>
      <c r="Q73" s="23">
        <f t="shared" si="0"/>
        <v>-37470.035499999998</v>
      </c>
      <c r="R73" s="23">
        <f t="shared" si="0"/>
        <v>-42438.014900000002</v>
      </c>
      <c r="S73" s="23">
        <f t="shared" si="0"/>
        <v>-43857.225599999998</v>
      </c>
      <c r="T73" s="23">
        <f t="shared" si="0"/>
        <v>-47708.258600000001</v>
      </c>
      <c r="U73" s="23">
        <f t="shared" si="0"/>
        <v>-51463.0308</v>
      </c>
      <c r="V73" s="23">
        <f t="shared" si="0"/>
        <v>-52118.5988</v>
      </c>
      <c r="W73" s="23">
        <f t="shared" si="0"/>
        <v>-54666.901700000002</v>
      </c>
      <c r="X73" s="23">
        <f t="shared" si="0"/>
        <v>-55663.2016</v>
      </c>
      <c r="Y73" s="23">
        <f t="shared" si="0"/>
        <v>-54072.372799999997</v>
      </c>
      <c r="Z73" s="23">
        <f t="shared" si="0"/>
        <v>-59437.479399999997</v>
      </c>
      <c r="AA73" s="23">
        <f t="shared" si="0"/>
        <v>-68807.531600000002</v>
      </c>
      <c r="AB73" s="23">
        <f t="shared" si="0"/>
        <v>-81185.149999999994</v>
      </c>
      <c r="AC73" s="23">
        <f t="shared" si="0"/>
        <v>-94872.907399999996</v>
      </c>
      <c r="AD73" s="23">
        <f t="shared" si="0"/>
        <v>-98874.424899999998</v>
      </c>
      <c r="AE73" s="23">
        <f t="shared" si="0"/>
        <v>-108675.92080000001</v>
      </c>
      <c r="AF73" s="23">
        <f t="shared" si="0"/>
        <v>-100671.1516</v>
      </c>
      <c r="AG73" s="23">
        <f t="shared" si="0"/>
        <v>-117359.2706</v>
      </c>
    </row>
    <row r="74" spans="1:36">
      <c r="B74" s="8" t="s">
        <v>175</v>
      </c>
      <c r="C74" s="31">
        <f>C15+C12</f>
        <v>119440.80189999999</v>
      </c>
      <c r="D74" s="31">
        <f t="shared" ref="D74:AG74" si="1">D15+D12</f>
        <v>126761.3069</v>
      </c>
      <c r="E74" s="31">
        <f t="shared" si="1"/>
        <v>114638.7334</v>
      </c>
      <c r="F74" s="31">
        <f t="shared" si="1"/>
        <v>114465.8452</v>
      </c>
      <c r="G74" s="31">
        <f t="shared" si="1"/>
        <v>126939.23939999999</v>
      </c>
      <c r="H74" s="31">
        <f t="shared" si="1"/>
        <v>120657.8303</v>
      </c>
      <c r="I74" s="31">
        <f t="shared" si="1"/>
        <v>105966.91469999999</v>
      </c>
      <c r="J74" s="31">
        <f t="shared" si="1"/>
        <v>120453.28210000001</v>
      </c>
      <c r="K74" s="31">
        <f t="shared" si="1"/>
        <v>138110.26569999999</v>
      </c>
      <c r="L74" s="31">
        <f t="shared" si="1"/>
        <v>154225.90769999998</v>
      </c>
      <c r="M74" s="31">
        <f t="shared" si="1"/>
        <v>177306.11370000002</v>
      </c>
      <c r="N74" s="31">
        <f t="shared" si="1"/>
        <v>176631.64259999999</v>
      </c>
      <c r="O74" s="31">
        <f t="shared" si="1"/>
        <v>189560.44560000001</v>
      </c>
      <c r="P74" s="31">
        <f t="shared" si="1"/>
        <v>204264.26440000001</v>
      </c>
      <c r="Q74" s="31">
        <f t="shared" si="1"/>
        <v>234988.8474</v>
      </c>
      <c r="R74" s="31">
        <f t="shared" si="1"/>
        <v>279832.91740000003</v>
      </c>
      <c r="S74" s="31">
        <f t="shared" si="1"/>
        <v>311477.17550000001</v>
      </c>
      <c r="T74" s="31">
        <f t="shared" si="1"/>
        <v>345054.14540000004</v>
      </c>
      <c r="U74" s="31">
        <f t="shared" si="1"/>
        <v>344907.32620000001</v>
      </c>
      <c r="V74" s="31">
        <f t="shared" si="1"/>
        <v>361931.98540000001</v>
      </c>
      <c r="W74" s="31">
        <f t="shared" si="1"/>
        <v>430525.17930000002</v>
      </c>
      <c r="X74" s="31">
        <f t="shared" si="1"/>
        <v>413269.65950000001</v>
      </c>
      <c r="Y74" s="31">
        <f t="shared" si="1"/>
        <v>415415.41729999997</v>
      </c>
      <c r="Z74" s="31">
        <f t="shared" si="1"/>
        <v>453299.11560000002</v>
      </c>
      <c r="AA74" s="31">
        <f t="shared" si="1"/>
        <v>553478.35160000005</v>
      </c>
      <c r="AB74" s="31">
        <f t="shared" si="1"/>
        <v>667438.94570000004</v>
      </c>
      <c r="AC74" s="31">
        <f t="shared" si="1"/>
        <v>791802.2537</v>
      </c>
      <c r="AD74" s="31">
        <f t="shared" si="1"/>
        <v>893110.63170000003</v>
      </c>
      <c r="AE74" s="31">
        <f t="shared" si="1"/>
        <v>1022200.8546000001</v>
      </c>
      <c r="AF74" s="31">
        <f t="shared" si="1"/>
        <v>806851.05539999995</v>
      </c>
      <c r="AG74" s="31">
        <f t="shared" si="1"/>
        <v>1006403.6468</v>
      </c>
    </row>
    <row r="75" spans="1:36">
      <c r="B75" s="8" t="s">
        <v>323</v>
      </c>
      <c r="C75" s="31">
        <f>'2.2.2.67'!C55</f>
        <v>99852.510388400013</v>
      </c>
      <c r="D75" s="31">
        <f>'2.2.2.67'!D55</f>
        <v>105718.9299546</v>
      </c>
      <c r="E75" s="31">
        <f>'2.2.2.67'!E55</f>
        <v>96869.729722999997</v>
      </c>
      <c r="F75" s="31">
        <f>'2.2.2.67'!F55</f>
        <v>100958.8754664</v>
      </c>
      <c r="G75" s="31">
        <f>'2.2.2.67'!G55</f>
        <v>111960.4091508</v>
      </c>
      <c r="H75" s="31">
        <f>'2.2.2.67'!H55</f>
        <v>107264.81113670001</v>
      </c>
      <c r="I75" s="31">
        <f>'2.2.2.67'!I55</f>
        <v>92191.215788999994</v>
      </c>
      <c r="J75" s="31">
        <f>'2.2.2.67'!J55</f>
        <v>104312.54229859999</v>
      </c>
      <c r="K75" s="31">
        <f>'2.2.2.67'!K55</f>
        <v>120432.15169039999</v>
      </c>
      <c r="L75" s="31">
        <f>'2.2.2.67'!L55</f>
        <v>133096.95834510002</v>
      </c>
      <c r="M75" s="31">
        <f>'2.2.2.67'!M55</f>
        <v>154079.01280529998</v>
      </c>
      <c r="N75" s="31">
        <f>'2.2.2.67'!N55</f>
        <v>148370.579784</v>
      </c>
      <c r="O75" s="31">
        <f>'2.2.2.67'!O55</f>
        <v>157695.33469464001</v>
      </c>
      <c r="P75" s="31">
        <f>'2.2.2.67'!P55</f>
        <v>165862.58269279997</v>
      </c>
      <c r="Q75" s="31">
        <f>'2.2.2.67'!Q55</f>
        <v>189635.99985180001</v>
      </c>
      <c r="R75" s="31">
        <f>'2.2.2.67'!R55</f>
        <v>225265.49850699998</v>
      </c>
      <c r="S75" s="31">
        <f>'2.2.2.67'!S55</f>
        <v>253853.8980325</v>
      </c>
      <c r="T75" s="31">
        <f>'2.2.2.67'!T55</f>
        <v>277768.58704699995</v>
      </c>
      <c r="U75" s="31">
        <f>'2.2.2.67'!U55</f>
        <v>276270.76828620001</v>
      </c>
      <c r="V75" s="31">
        <f>'2.2.2.67'!V55</f>
        <v>305108.66369219997</v>
      </c>
      <c r="W75" s="31">
        <f>'2.2.2.67'!W55</f>
        <v>361073.29661079409</v>
      </c>
      <c r="X75" s="31">
        <f>'2.2.2.67'!X55</f>
        <v>344666.89602300001</v>
      </c>
      <c r="Y75" s="31">
        <f>'2.2.2.67'!Y55</f>
        <v>355138.83729520685</v>
      </c>
      <c r="Z75" s="31">
        <f>'2.2.2.67'!Z55</f>
        <v>386588.67806281196</v>
      </c>
      <c r="AA75" s="31">
        <f>'2.2.2.67'!AA55</f>
        <v>462706.688202227</v>
      </c>
      <c r="AB75" s="31">
        <f>'2.2.2.67'!AB55</f>
        <v>552287.40344291052</v>
      </c>
      <c r="AC75" s="31">
        <f>'2.2.2.67'!AC55</f>
        <v>654519.48980833613</v>
      </c>
      <c r="AD75" s="31">
        <f>'2.2.2.67'!AD55</f>
        <v>724068.29746433417</v>
      </c>
      <c r="AE75" s="31">
        <f>'2.2.2.67'!AE55</f>
        <v>813475.79833367793</v>
      </c>
      <c r="AF75" s="31">
        <f>'2.2.2.67'!AF55</f>
        <v>650496.72139095515</v>
      </c>
      <c r="AG75" s="31">
        <f>'2.2.2.67'!AG55</f>
        <v>813424.68239962368</v>
      </c>
    </row>
    <row r="76" spans="1:36">
      <c r="B76" s="8" t="s">
        <v>199</v>
      </c>
      <c r="C76" s="24">
        <f>C73/C74</f>
        <v>-0.16436739613014939</v>
      </c>
      <c r="D76" s="24">
        <f t="shared" ref="D76:AG76" si="2">D73/D74</f>
        <v>-0.23378820654932833</v>
      </c>
      <c r="E76" s="24">
        <f t="shared" si="2"/>
        <v>-0.34215214907459895</v>
      </c>
      <c r="F76" s="24">
        <f t="shared" si="2"/>
        <v>-0.30656972862678866</v>
      </c>
      <c r="G76" s="24">
        <f t="shared" si="2"/>
        <v>-0.30241127394056216</v>
      </c>
      <c r="H76" s="24">
        <f t="shared" si="2"/>
        <v>-0.30245700929034525</v>
      </c>
      <c r="I76" s="24">
        <f t="shared" si="2"/>
        <v>-0.31579688051444232</v>
      </c>
      <c r="J76" s="24">
        <f t="shared" si="2"/>
        <v>-0.26544237020835809</v>
      </c>
      <c r="K76" s="24">
        <f t="shared" si="2"/>
        <v>-0.2582525847678534</v>
      </c>
      <c r="L76" s="24">
        <f t="shared" si="2"/>
        <v>-0.26002001089211296</v>
      </c>
      <c r="M76" s="24">
        <f t="shared" si="2"/>
        <v>-0.20303374344389569</v>
      </c>
      <c r="N76" s="24">
        <f t="shared" si="2"/>
        <v>-0.18738003572186673</v>
      </c>
      <c r="O76" s="24">
        <f t="shared" si="2"/>
        <v>-0.16611154189015051</v>
      </c>
      <c r="P76" s="24">
        <f t="shared" si="2"/>
        <v>-0.17497708375464621</v>
      </c>
      <c r="Q76" s="24">
        <f t="shared" si="2"/>
        <v>-0.15945452694705203</v>
      </c>
      <c r="R76" s="24">
        <f t="shared" si="2"/>
        <v>-0.1516548349433032</v>
      </c>
      <c r="S76" s="24">
        <f t="shared" si="2"/>
        <v>-0.1408039787493193</v>
      </c>
      <c r="T76" s="24">
        <f t="shared" si="2"/>
        <v>-0.13826310808321041</v>
      </c>
      <c r="U76" s="24">
        <f t="shared" si="2"/>
        <v>-0.14920828550379456</v>
      </c>
      <c r="V76" s="24">
        <f t="shared" si="2"/>
        <v>-0.14400108556970881</v>
      </c>
      <c r="W76" s="24">
        <f t="shared" si="2"/>
        <v>-0.12697724622955636</v>
      </c>
      <c r="X76" s="24">
        <f t="shared" si="2"/>
        <v>-0.13468978503610668</v>
      </c>
      <c r="Y76" s="24">
        <f t="shared" si="2"/>
        <v>-0.13016457875214252</v>
      </c>
      <c r="Z76" s="24">
        <f t="shared" si="2"/>
        <v>-0.13112198403768516</v>
      </c>
      <c r="AA76" s="24">
        <f t="shared" si="2"/>
        <v>-0.12431837921228642</v>
      </c>
      <c r="AB76" s="24">
        <f t="shared" si="2"/>
        <v>-0.12163681865290947</v>
      </c>
      <c r="AC76" s="24">
        <f t="shared" si="2"/>
        <v>-0.11981894084876611</v>
      </c>
      <c r="AD76" s="24">
        <f t="shared" si="2"/>
        <v>-0.11070792507731828</v>
      </c>
      <c r="AE76" s="24">
        <f t="shared" si="2"/>
        <v>-0.1063156231096346</v>
      </c>
      <c r="AF76" s="24">
        <f t="shared" si="2"/>
        <v>-0.12477042810595548</v>
      </c>
      <c r="AG76" s="24">
        <f t="shared" si="2"/>
        <v>-0.11661252517631478</v>
      </c>
    </row>
    <row r="77" spans="1:36">
      <c r="B77" s="8" t="s">
        <v>200</v>
      </c>
      <c r="C77" s="24">
        <f>-C11/C74</f>
        <v>0.24984513437028424</v>
      </c>
      <c r="D77" s="24">
        <f t="shared" ref="D77:AG77" si="3">-D11/D74</f>
        <v>0.33981002289587475</v>
      </c>
      <c r="E77" s="24">
        <f t="shared" si="3"/>
        <v>0.36159739444574152</v>
      </c>
      <c r="F77" s="24">
        <f t="shared" si="3"/>
        <v>7.091053480466504E-2</v>
      </c>
      <c r="G77" s="24">
        <f t="shared" si="3"/>
        <v>1.1817903645009552E-2</v>
      </c>
      <c r="H77" s="24">
        <f t="shared" si="3"/>
        <v>2.4381650098344261E-2</v>
      </c>
      <c r="I77" s="24">
        <f t="shared" si="3"/>
        <v>0.1628048353473483</v>
      </c>
      <c r="J77" s="24">
        <f t="shared" si="3"/>
        <v>7.9372703950588319E-2</v>
      </c>
      <c r="K77" s="24">
        <f t="shared" si="3"/>
        <v>7.2770841103377878E-2</v>
      </c>
      <c r="L77" s="24">
        <f t="shared" si="3"/>
        <v>5.4259916020581805E-2</v>
      </c>
      <c r="M77" s="24">
        <f t="shared" si="3"/>
        <v>2.146851070482856E-2</v>
      </c>
      <c r="N77" s="24">
        <f t="shared" si="3"/>
        <v>0.10925720904777454</v>
      </c>
      <c r="O77" s="24">
        <f t="shared" si="3"/>
        <v>0.17953149557272405</v>
      </c>
      <c r="P77" s="24">
        <f t="shared" si="3"/>
        <v>0.22850916599193449</v>
      </c>
      <c r="Q77" s="24">
        <f t="shared" si="3"/>
        <v>0.22318583235027178</v>
      </c>
      <c r="R77" s="24">
        <f t="shared" si="3"/>
        <v>0.13842300455536041</v>
      </c>
      <c r="S77" s="24">
        <f t="shared" si="3"/>
        <v>0.12720876204298315</v>
      </c>
      <c r="T77" s="24">
        <f t="shared" si="3"/>
        <v>0.19333532081658045</v>
      </c>
      <c r="U77" s="24">
        <f t="shared" si="3"/>
        <v>0.26311628459691444</v>
      </c>
      <c r="V77" s="24">
        <f t="shared" si="3"/>
        <v>0.15609866654244589</v>
      </c>
      <c r="W77" s="24">
        <f t="shared" si="3"/>
        <v>0.11445530823567325</v>
      </c>
      <c r="X77" s="24">
        <f t="shared" si="3"/>
        <v>0.13201228797198938</v>
      </c>
      <c r="Y77" s="24">
        <f t="shared" si="3"/>
        <v>4.0245577086818439E-2</v>
      </c>
      <c r="Z77" s="24">
        <f t="shared" si="3"/>
        <v>-2.0630271443662179E-2</v>
      </c>
      <c r="AA77" s="24">
        <f t="shared" si="3"/>
        <v>-4.0428927048932833E-2</v>
      </c>
      <c r="AB77" s="24">
        <f t="shared" si="3"/>
        <v>-5.4891189427935111E-2</v>
      </c>
      <c r="AC77" s="24">
        <f t="shared" si="3"/>
        <v>-6.3247750263381197E-2</v>
      </c>
      <c r="AD77" s="24">
        <f t="shared" si="3"/>
        <v>-1.6707534845484026E-2</v>
      </c>
      <c r="AE77" s="24">
        <f t="shared" si="3"/>
        <v>2.8641240093128757E-2</v>
      </c>
      <c r="AF77" s="24">
        <f t="shared" si="3"/>
        <v>2.3958274666216667E-2</v>
      </c>
      <c r="AG77" s="24">
        <f t="shared" si="3"/>
        <v>5.6052064973499058E-2</v>
      </c>
    </row>
    <row r="78" spans="1:36">
      <c r="B78" s="8" t="s">
        <v>325</v>
      </c>
      <c r="C78" s="24">
        <f>-C11/C75</f>
        <v>0.29885781623239738</v>
      </c>
      <c r="D78" s="24">
        <f t="shared" ref="D78:AG78" si="4">-D11/D75</f>
        <v>0.40744607061855481</v>
      </c>
      <c r="E78" s="24">
        <f t="shared" si="4"/>
        <v>0.42792591058667634</v>
      </c>
      <c r="F78" s="24">
        <f t="shared" si="4"/>
        <v>8.03974317513209E-2</v>
      </c>
      <c r="G78" s="24">
        <f t="shared" si="4"/>
        <v>1.3398983724500626E-2</v>
      </c>
      <c r="H78" s="24">
        <f t="shared" si="4"/>
        <v>2.7425928119622339E-2</v>
      </c>
      <c r="I78" s="24">
        <f t="shared" si="4"/>
        <v>0.18713199465212449</v>
      </c>
      <c r="J78" s="24">
        <f t="shared" si="4"/>
        <v>9.1654392552642419E-2</v>
      </c>
      <c r="K78" s="24">
        <f t="shared" si="4"/>
        <v>8.345279943047923E-2</v>
      </c>
      <c r="L78" s="24">
        <f t="shared" si="4"/>
        <v>6.287359909685028E-2</v>
      </c>
      <c r="M78" s="24">
        <f t="shared" si="4"/>
        <v>2.4704845460101914E-2</v>
      </c>
      <c r="N78" s="24">
        <f t="shared" si="4"/>
        <v>0.13006810600925539</v>
      </c>
      <c r="O78" s="24">
        <f t="shared" si="4"/>
        <v>0.21580898614343555</v>
      </c>
      <c r="P78" s="24">
        <f t="shared" si="4"/>
        <v>0.2814152290541066</v>
      </c>
      <c r="Q78" s="24">
        <f t="shared" si="4"/>
        <v>0.27656236970293901</v>
      </c>
      <c r="R78" s="24">
        <f t="shared" si="4"/>
        <v>0.17195404292591357</v>
      </c>
      <c r="S78" s="24">
        <f t="shared" si="4"/>
        <v>0.15608437060488728</v>
      </c>
      <c r="T78" s="24">
        <f t="shared" si="4"/>
        <v>0.24016810039326772</v>
      </c>
      <c r="U78" s="24">
        <f t="shared" si="4"/>
        <v>0.32848474980888193</v>
      </c>
      <c r="V78" s="24">
        <f t="shared" si="4"/>
        <v>0.1851704229447757</v>
      </c>
      <c r="W78" s="24">
        <f t="shared" si="4"/>
        <v>0.13647060738782676</v>
      </c>
      <c r="X78" s="24">
        <f t="shared" si="4"/>
        <v>0.1582881150743278</v>
      </c>
      <c r="Y78" s="24">
        <f t="shared" si="4"/>
        <v>4.7076330280663575E-2</v>
      </c>
      <c r="Z78" s="24">
        <f t="shared" si="4"/>
        <v>-2.4190268185972488E-2</v>
      </c>
      <c r="AA78" s="24">
        <f t="shared" si="4"/>
        <v>-4.8360087438849127E-2</v>
      </c>
      <c r="AB78" s="24">
        <f t="shared" si="4"/>
        <v>-6.6335964520666604E-2</v>
      </c>
      <c r="AC78" s="24">
        <f t="shared" si="4"/>
        <v>-7.6513705061196743E-2</v>
      </c>
      <c r="AD78" s="24">
        <f t="shared" si="4"/>
        <v>-2.060810706980995E-2</v>
      </c>
      <c r="AE78" s="24">
        <f t="shared" si="4"/>
        <v>3.5990130450065203E-2</v>
      </c>
      <c r="AF78" s="24">
        <f t="shared" si="4"/>
        <v>2.9716920261588863E-2</v>
      </c>
      <c r="AG78" s="24">
        <f t="shared" si="4"/>
        <v>6.9350001076419393E-2</v>
      </c>
    </row>
    <row r="79" spans="1:36"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</row>
    <row r="80" spans="1:36"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</row>
    <row r="81" spans="3:33"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</row>
    <row r="83" spans="3:33"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</row>
    <row r="86" spans="3:33"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</row>
    <row r="87" spans="3:33"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</row>
  </sheetData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2:Q6"/>
  <sheetViews>
    <sheetView workbookViewId="0">
      <selection activeCell="B4" sqref="B4:Q6"/>
    </sheetView>
  </sheetViews>
  <sheetFormatPr defaultRowHeight="15"/>
  <cols>
    <col min="1" max="1" width="23" customWidth="1"/>
  </cols>
  <sheetData>
    <row r="2" spans="1:17">
      <c r="A2" s="61" t="s">
        <v>203</v>
      </c>
    </row>
    <row r="3" spans="1:17">
      <c r="B3">
        <v>1995</v>
      </c>
      <c r="C3">
        <v>1996</v>
      </c>
      <c r="D3">
        <v>1997</v>
      </c>
      <c r="E3">
        <v>1998</v>
      </c>
      <c r="F3">
        <v>1999</v>
      </c>
      <c r="G3">
        <v>2000</v>
      </c>
      <c r="H3">
        <v>2001</v>
      </c>
      <c r="I3">
        <v>2002</v>
      </c>
      <c r="J3">
        <v>2003</v>
      </c>
      <c r="K3">
        <v>2004</v>
      </c>
      <c r="L3">
        <v>2005</v>
      </c>
      <c r="M3">
        <v>2006</v>
      </c>
      <c r="N3">
        <v>2007</v>
      </c>
      <c r="O3">
        <v>2008</v>
      </c>
      <c r="P3">
        <v>2009</v>
      </c>
      <c r="Q3">
        <v>2010</v>
      </c>
    </row>
    <row r="4" spans="1:17">
      <c r="A4" t="s">
        <v>202</v>
      </c>
      <c r="B4" s="3">
        <v>60.682292210094822</v>
      </c>
      <c r="C4" s="3">
        <v>60.193372580877856</v>
      </c>
      <c r="D4" s="3">
        <v>67.408823243673353</v>
      </c>
      <c r="E4" s="3">
        <v>68.091239771975538</v>
      </c>
      <c r="F4" s="3">
        <v>80.430895547502743</v>
      </c>
      <c r="G4" s="3">
        <v>93.814602734177598</v>
      </c>
      <c r="H4" s="3">
        <v>78.829300145591517</v>
      </c>
      <c r="I4" s="3">
        <v>61.838966137715722</v>
      </c>
      <c r="J4" s="3">
        <v>49.910671589247741</v>
      </c>
      <c r="K4" s="3">
        <v>47.733273538826161</v>
      </c>
      <c r="L4" s="3">
        <v>44.597261787343342</v>
      </c>
      <c r="M4" s="3">
        <v>23.677095262723636</v>
      </c>
      <c r="N4" s="3">
        <v>21.764140512217644</v>
      </c>
      <c r="O4" s="3">
        <v>18.913683987244376</v>
      </c>
      <c r="P4" s="3">
        <v>16.680187629074833</v>
      </c>
      <c r="Q4" s="3">
        <v>22.696474045909785</v>
      </c>
    </row>
    <row r="5" spans="1:17">
      <c r="A5" t="s">
        <v>201</v>
      </c>
      <c r="B5" s="3">
        <v>133.63925273629235</v>
      </c>
      <c r="C5" s="3">
        <v>119.1613961591849</v>
      </c>
      <c r="D5" s="3">
        <v>142.64695031293314</v>
      </c>
      <c r="E5" s="3">
        <v>124.54282653515951</v>
      </c>
      <c r="F5" s="3">
        <v>111.63198382453294</v>
      </c>
      <c r="G5" s="3">
        <v>112.5766763538555</v>
      </c>
      <c r="H5" s="3">
        <v>137.43155157278585</v>
      </c>
      <c r="I5" s="3">
        <v>140.75369198367494</v>
      </c>
      <c r="J5" s="3">
        <v>157.56174003517137</v>
      </c>
      <c r="K5" s="3">
        <v>134.5983943547576</v>
      </c>
      <c r="L5" s="3">
        <v>124.06842629162011</v>
      </c>
      <c r="M5" s="3">
        <v>88.373205810356168</v>
      </c>
      <c r="N5" s="3">
        <v>41.733272861964124</v>
      </c>
      <c r="O5" s="3">
        <v>43.067597705442459</v>
      </c>
      <c r="P5" s="3">
        <v>40.893938554738199</v>
      </c>
      <c r="Q5" s="3">
        <v>67.050197944166641</v>
      </c>
    </row>
    <row r="6" spans="1:17">
      <c r="A6" t="s">
        <v>4</v>
      </c>
      <c r="B6" s="3">
        <v>88.630303454717662</v>
      </c>
      <c r="C6" s="3">
        <v>73.7795816179854</v>
      </c>
      <c r="D6" s="3">
        <v>73.257417072152109</v>
      </c>
      <c r="E6" s="3">
        <v>71.837761920408866</v>
      </c>
      <c r="F6" s="3">
        <v>71.285515717011435</v>
      </c>
      <c r="G6" s="3">
        <v>70.048731220125575</v>
      </c>
      <c r="H6" s="3">
        <v>59.79817555576377</v>
      </c>
      <c r="I6" s="3">
        <v>58.144861753594441</v>
      </c>
      <c r="J6" s="3">
        <v>51.805409175073443</v>
      </c>
      <c r="K6" s="3">
        <v>48.177605549804248</v>
      </c>
      <c r="L6" s="3">
        <v>46.228368227186067</v>
      </c>
      <c r="M6" s="3">
        <v>37.995328058764059</v>
      </c>
      <c r="N6" s="3">
        <v>31.905300265662781</v>
      </c>
      <c r="O6" s="3">
        <v>29.96930487468935</v>
      </c>
      <c r="P6" s="3">
        <v>26.351626620694685</v>
      </c>
      <c r="Q6" s="3">
        <v>32.26988268897334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W80"/>
  <sheetViews>
    <sheetView workbookViewId="0">
      <selection activeCell="G38" sqref="G38"/>
    </sheetView>
  </sheetViews>
  <sheetFormatPr defaultRowHeight="12.75"/>
  <cols>
    <col min="1" max="1" width="38" style="64" customWidth="1"/>
    <col min="2" max="2" width="12.5703125" style="64" bestFit="1" customWidth="1"/>
    <col min="3" max="16" width="11.140625" style="64" bestFit="1" customWidth="1"/>
    <col min="17" max="17" width="12.5703125" style="64" bestFit="1" customWidth="1"/>
    <col min="18" max="22" width="11.140625" style="64" bestFit="1" customWidth="1"/>
    <col min="23" max="23" width="38.140625" style="64" customWidth="1"/>
    <col min="24" max="16384" width="9.140625" style="64"/>
  </cols>
  <sheetData>
    <row r="1" spans="1:23" ht="20.100000000000001" customHeight="1">
      <c r="A1" s="62" t="s">
        <v>204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</row>
    <row r="2" spans="1:23" ht="20.100000000000001" customHeight="1">
      <c r="A2" s="62" t="s">
        <v>205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</row>
    <row r="3" spans="1:23">
      <c r="A3" s="65"/>
    </row>
    <row r="4" spans="1:23">
      <c r="A4" s="66" t="s">
        <v>206</v>
      </c>
    </row>
    <row r="5" spans="1:23" ht="13.5">
      <c r="A5" s="67" t="s">
        <v>207</v>
      </c>
    </row>
    <row r="6" spans="1:23">
      <c r="A6" s="65"/>
    </row>
    <row r="7" spans="1:23">
      <c r="A7" s="64" t="s">
        <v>208</v>
      </c>
    </row>
    <row r="8" spans="1:23">
      <c r="A8" s="65"/>
    </row>
    <row r="9" spans="1:23">
      <c r="A9" s="68" t="s">
        <v>209</v>
      </c>
      <c r="B9" s="69">
        <v>1990</v>
      </c>
      <c r="C9" s="69">
        <v>1991</v>
      </c>
      <c r="D9" s="69">
        <v>1992</v>
      </c>
      <c r="E9" s="69">
        <v>1993</v>
      </c>
      <c r="F9" s="69">
        <v>1994</v>
      </c>
      <c r="G9" s="69">
        <v>1995</v>
      </c>
      <c r="H9" s="69">
        <v>1996</v>
      </c>
      <c r="I9" s="69">
        <v>1997</v>
      </c>
      <c r="J9" s="69">
        <v>1998</v>
      </c>
      <c r="K9" s="69">
        <v>1999</v>
      </c>
      <c r="L9" s="69">
        <v>2000</v>
      </c>
      <c r="M9" s="69">
        <v>2001</v>
      </c>
      <c r="N9" s="69">
        <v>2002</v>
      </c>
      <c r="O9" s="69">
        <v>2003</v>
      </c>
      <c r="P9" s="69">
        <v>2004</v>
      </c>
      <c r="Q9" s="69">
        <v>2005</v>
      </c>
      <c r="R9" s="69">
        <v>2006</v>
      </c>
      <c r="S9" s="69">
        <v>2007</v>
      </c>
      <c r="T9" s="69">
        <v>2008</v>
      </c>
      <c r="U9" s="69">
        <v>2009</v>
      </c>
      <c r="V9" s="69">
        <v>2010</v>
      </c>
      <c r="W9" s="70" t="s">
        <v>210</v>
      </c>
    </row>
    <row r="10" spans="1:23">
      <c r="A10" s="71"/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3"/>
    </row>
    <row r="11" spans="1:23">
      <c r="A11" s="74" t="s">
        <v>211</v>
      </c>
      <c r="B11" s="75">
        <v>146731.29830763899</v>
      </c>
      <c r="C11" s="75">
        <v>138379.444120865</v>
      </c>
      <c r="D11" s="75">
        <v>143635.37709681501</v>
      </c>
      <c r="E11" s="75">
        <v>197633.706577</v>
      </c>
      <c r="F11" s="75">
        <v>241747.84983344199</v>
      </c>
      <c r="G11" s="75">
        <v>283230.31296335702</v>
      </c>
      <c r="H11" s="75">
        <v>293837.75808245898</v>
      </c>
      <c r="I11" s="75">
        <v>318265.59089400998</v>
      </c>
      <c r="J11" s="75">
        <v>326265.59506988298</v>
      </c>
      <c r="K11" s="75">
        <v>281927.55368403299</v>
      </c>
      <c r="L11" s="75">
        <v>302057.02638833103</v>
      </c>
      <c r="M11" s="75">
        <v>300404.09494672797</v>
      </c>
      <c r="N11" s="75">
        <v>270425.06016903801</v>
      </c>
      <c r="O11" s="75">
        <v>275700.50637021201</v>
      </c>
      <c r="P11" s="75">
        <v>308720.53930156498</v>
      </c>
      <c r="Q11" s="75">
        <v>384727.97102651797</v>
      </c>
      <c r="R11" s="75">
        <v>456040.15451523103</v>
      </c>
      <c r="S11" s="75">
        <v>555998.15492477606</v>
      </c>
      <c r="T11" s="75">
        <v>659198.23627408396</v>
      </c>
      <c r="U11" s="75">
        <v>674323.15238851798</v>
      </c>
      <c r="V11" s="75">
        <v>787061.40014708706</v>
      </c>
      <c r="W11" s="74" t="s">
        <v>212</v>
      </c>
    </row>
    <row r="12" spans="1:23">
      <c r="A12" s="74" t="s">
        <v>213</v>
      </c>
      <c r="B12" s="75">
        <v>726264.52396237501</v>
      </c>
      <c r="C12" s="75">
        <v>806316.46682425099</v>
      </c>
      <c r="D12" s="75">
        <v>894782.22658831801</v>
      </c>
      <c r="E12" s="75">
        <v>953563.09619225503</v>
      </c>
      <c r="F12" s="75">
        <v>1122293.50434082</v>
      </c>
      <c r="G12" s="75">
        <v>1171802.65763195</v>
      </c>
      <c r="H12" s="75">
        <v>1280138.83744585</v>
      </c>
      <c r="I12" s="75">
        <v>1395971.7182773901</v>
      </c>
      <c r="J12" s="75">
        <v>1410706.8932254501</v>
      </c>
      <c r="K12" s="75">
        <v>1261111.5159207999</v>
      </c>
      <c r="L12" s="75">
        <v>1372533.9104421099</v>
      </c>
      <c r="M12" s="75">
        <v>1354769.0363238801</v>
      </c>
      <c r="N12" s="75">
        <v>1191355.08941692</v>
      </c>
      <c r="O12" s="75">
        <v>1230727.5375331801</v>
      </c>
      <c r="P12" s="75">
        <v>1384415.3606292401</v>
      </c>
      <c r="Q12" s="75">
        <v>1670283.4250606101</v>
      </c>
      <c r="R12" s="75">
        <v>1928600.3801784201</v>
      </c>
      <c r="S12" s="75">
        <v>2274994.2848509499</v>
      </c>
      <c r="T12" s="75">
        <v>2630615.30028786</v>
      </c>
      <c r="U12" s="75">
        <v>2539828.6970519</v>
      </c>
      <c r="V12" s="75">
        <v>2956108.2012761198</v>
      </c>
      <c r="W12" s="74" t="s">
        <v>214</v>
      </c>
    </row>
    <row r="13" spans="1:23">
      <c r="A13" s="74" t="s">
        <v>215</v>
      </c>
      <c r="B13" s="75">
        <v>201045.26369677801</v>
      </c>
      <c r="C13" s="75">
        <v>206339.75797959001</v>
      </c>
      <c r="D13" s="75">
        <v>239096.19961118401</v>
      </c>
      <c r="E13" s="75">
        <v>271257.40187831398</v>
      </c>
      <c r="F13" s="75">
        <v>331463.81003440998</v>
      </c>
      <c r="G13" s="75">
        <v>338453.69148632803</v>
      </c>
      <c r="H13" s="75">
        <v>357672.35783284402</v>
      </c>
      <c r="I13" s="75">
        <v>410634.46461247699</v>
      </c>
      <c r="J13" s="75">
        <v>418402.65396416798</v>
      </c>
      <c r="K13" s="75">
        <v>351583.78995245899</v>
      </c>
      <c r="L13" s="75">
        <v>387888.05843901198</v>
      </c>
      <c r="M13" s="75">
        <v>370253.553797086</v>
      </c>
      <c r="N13" s="75">
        <v>324798.65551463299</v>
      </c>
      <c r="O13" s="75">
        <v>324038.95956453303</v>
      </c>
      <c r="P13" s="75">
        <v>394543.05571729899</v>
      </c>
      <c r="Q13" s="75">
        <v>491154.003547056</v>
      </c>
      <c r="R13" s="75">
        <v>600912.63905307499</v>
      </c>
      <c r="S13" s="75">
        <v>740951.80316932604</v>
      </c>
      <c r="T13" s="75">
        <v>901684.85977318196</v>
      </c>
      <c r="U13" s="75">
        <v>799389.89864483103</v>
      </c>
      <c r="V13" s="75">
        <v>972829.56628435105</v>
      </c>
      <c r="W13" s="74" t="s">
        <v>216</v>
      </c>
    </row>
    <row r="14" spans="1:23">
      <c r="A14" s="74" t="s">
        <v>217</v>
      </c>
      <c r="B14" s="75">
        <v>38981.362811937703</v>
      </c>
      <c r="C14" s="75">
        <v>50744.225423994903</v>
      </c>
      <c r="D14" s="75">
        <v>48011.914210431001</v>
      </c>
      <c r="E14" s="75">
        <v>35797.713898813097</v>
      </c>
      <c r="F14" s="75">
        <v>36806.917874922197</v>
      </c>
      <c r="G14" s="75">
        <v>46922.663428702101</v>
      </c>
      <c r="H14" s="75">
        <v>66996.230269957407</v>
      </c>
      <c r="I14" s="75">
        <v>87013.535754705896</v>
      </c>
      <c r="J14" s="75">
        <v>55061.888286770001</v>
      </c>
      <c r="K14" s="75">
        <v>41961.2433883474</v>
      </c>
      <c r="L14" s="75">
        <v>64085.248371240697</v>
      </c>
      <c r="M14" s="75">
        <v>39184.553232504797</v>
      </c>
      <c r="N14" s="75">
        <v>31131.830101878899</v>
      </c>
      <c r="O14" s="75">
        <v>43102.596846713299</v>
      </c>
      <c r="P14" s="75">
        <v>59972.317429106202</v>
      </c>
      <c r="Q14" s="75">
        <v>43580.651274082797</v>
      </c>
      <c r="R14" s="75">
        <v>65680.727076651005</v>
      </c>
      <c r="S14" s="75">
        <v>84221.242491689001</v>
      </c>
      <c r="T14" s="75">
        <v>107665.562278264</v>
      </c>
      <c r="U14" s="75">
        <v>13783.1249200479</v>
      </c>
      <c r="V14" s="75">
        <v>52972.932219335496</v>
      </c>
      <c r="W14" s="74" t="s">
        <v>218</v>
      </c>
    </row>
    <row r="15" spans="1:23">
      <c r="A15" s="74" t="s">
        <v>219</v>
      </c>
      <c r="B15" s="75">
        <v>169150.32698129999</v>
      </c>
      <c r="C15" s="75">
        <v>167271.824642338</v>
      </c>
      <c r="D15" s="75">
        <v>180024.23145382499</v>
      </c>
      <c r="E15" s="75">
        <v>194137.86446772399</v>
      </c>
      <c r="F15" s="75">
        <v>231729.81961285099</v>
      </c>
      <c r="G15" s="75">
        <v>274146.368699204</v>
      </c>
      <c r="H15" s="75">
        <v>304954.06420460902</v>
      </c>
      <c r="I15" s="75">
        <v>334636.54728599999</v>
      </c>
      <c r="J15" s="75">
        <v>333554.21863113699</v>
      </c>
      <c r="K15" s="75">
        <v>350288.03657549102</v>
      </c>
      <c r="L15" s="75">
        <v>415920.87216049299</v>
      </c>
      <c r="M15" s="75">
        <v>399407.85196445498</v>
      </c>
      <c r="N15" s="75">
        <v>404144.81633100699</v>
      </c>
      <c r="O15" s="75">
        <v>436112.10577582399</v>
      </c>
      <c r="P15" s="75">
        <v>535183.51169019705</v>
      </c>
      <c r="Q15" s="75">
        <v>643857.40209807898</v>
      </c>
      <c r="R15" s="75">
        <v>760334.91490360699</v>
      </c>
      <c r="S15" s="75">
        <v>861645.19276172796</v>
      </c>
      <c r="T15" s="75">
        <v>994511.41324936703</v>
      </c>
      <c r="U15" s="75">
        <v>791154.793524654</v>
      </c>
      <c r="V15" s="75">
        <v>981871.48827969597</v>
      </c>
      <c r="W15" s="76" t="s">
        <v>220</v>
      </c>
    </row>
    <row r="16" spans="1:23">
      <c r="A16" s="74" t="s">
        <v>221</v>
      </c>
      <c r="B16" s="75">
        <v>151796.61012796301</v>
      </c>
      <c r="C16" s="75">
        <v>169015.54846833699</v>
      </c>
      <c r="D16" s="75">
        <v>202011.63920005699</v>
      </c>
      <c r="E16" s="75">
        <v>222765.54033113201</v>
      </c>
      <c r="F16" s="75">
        <v>265397.656321113</v>
      </c>
      <c r="G16" s="75">
        <v>290970.60519548698</v>
      </c>
      <c r="H16" s="75">
        <v>321467.78404429799</v>
      </c>
      <c r="I16" s="75">
        <v>375098.911711058</v>
      </c>
      <c r="J16" s="75">
        <v>394193.91232112399</v>
      </c>
      <c r="K16" s="75">
        <v>377055.33132876898</v>
      </c>
      <c r="L16" s="75">
        <v>437137.32267358998</v>
      </c>
      <c r="M16" s="75">
        <v>428104.96105372999</v>
      </c>
      <c r="N16" s="75">
        <v>396196.54549385299</v>
      </c>
      <c r="O16" s="75">
        <v>410895.74347132503</v>
      </c>
      <c r="P16" s="75">
        <v>493807.02743730601</v>
      </c>
      <c r="Q16" s="75">
        <v>586564.31104488403</v>
      </c>
      <c r="R16" s="75">
        <v>693569.43035812303</v>
      </c>
      <c r="S16" s="75">
        <v>827044.13252846303</v>
      </c>
      <c r="T16" s="75">
        <v>1000678.23271089</v>
      </c>
      <c r="U16" s="75">
        <v>798095.250371231</v>
      </c>
      <c r="V16" s="75">
        <v>990349.31073607702</v>
      </c>
      <c r="W16" s="76" t="s">
        <v>222</v>
      </c>
    </row>
    <row r="17" spans="1:23">
      <c r="A17" s="74" t="s">
        <v>223</v>
      </c>
      <c r="B17" s="75">
        <v>-10389.4022</v>
      </c>
      <c r="C17" s="75">
        <v>-5507.3531999999996</v>
      </c>
      <c r="D17" s="75">
        <v>-11134.343999999999</v>
      </c>
      <c r="E17" s="75">
        <v>-4425.6297999999997</v>
      </c>
      <c r="F17" s="75">
        <v>-3697.4198000000001</v>
      </c>
      <c r="G17" s="75">
        <v>-181.24539999999999</v>
      </c>
      <c r="H17" s="75">
        <v>-3594.2784999999999</v>
      </c>
      <c r="I17" s="75">
        <v>-6867.4146000000001</v>
      </c>
      <c r="J17" s="75">
        <v>-6172.4081999999999</v>
      </c>
      <c r="K17" s="75">
        <v>-3359.8717999999999</v>
      </c>
      <c r="L17" s="75">
        <v>-3554.9054000000001</v>
      </c>
      <c r="M17" s="75">
        <v>-698.70870000000002</v>
      </c>
      <c r="N17" s="75">
        <v>-164.33760000000001</v>
      </c>
      <c r="O17" s="75">
        <v>-8.0429999999999993</v>
      </c>
      <c r="P17" s="75">
        <v>-36.625999999999998</v>
      </c>
      <c r="Q17" s="75">
        <v>4.8300000000000003E-2</v>
      </c>
      <c r="R17" s="75">
        <v>0.96609999999999996</v>
      </c>
      <c r="S17" s="75">
        <v>-0.20469999999999999</v>
      </c>
      <c r="T17" s="75">
        <v>-0.96740000000000004</v>
      </c>
      <c r="U17" s="75">
        <v>-0.59299999999999997</v>
      </c>
      <c r="V17" s="75">
        <v>64096.629200000003</v>
      </c>
      <c r="W17" s="76" t="s">
        <v>224</v>
      </c>
    </row>
    <row r="18" spans="1:23" ht="13.5">
      <c r="A18" s="77" t="s">
        <v>225</v>
      </c>
      <c r="B18" s="78">
        <v>1100126.3719305899</v>
      </c>
      <c r="C18" s="78">
        <v>1170267.59466619</v>
      </c>
      <c r="D18" s="78">
        <v>1273654.36514882</v>
      </c>
      <c r="E18" s="78">
        <v>1411862.52878138</v>
      </c>
      <c r="F18" s="78">
        <v>1679620.2031135601</v>
      </c>
      <c r="G18" s="78">
        <v>1800492.36931997</v>
      </c>
      <c r="H18" s="78">
        <v>1950078.5297727601</v>
      </c>
      <c r="I18" s="78">
        <v>2128933.2236994999</v>
      </c>
      <c r="J18" s="78">
        <v>2126862.0075162002</v>
      </c>
      <c r="K18" s="78">
        <v>1897876.6062012899</v>
      </c>
      <c r="L18" s="78">
        <v>2091333.3864783901</v>
      </c>
      <c r="M18" s="78">
        <v>2036161.0897052099</v>
      </c>
      <c r="N18" s="78">
        <v>1822694.0752235199</v>
      </c>
      <c r="O18" s="78">
        <v>1888081.4152609</v>
      </c>
      <c r="P18" s="78">
        <v>2181826.2661245898</v>
      </c>
      <c r="Q18" s="78">
        <v>2647084.6875392301</v>
      </c>
      <c r="R18" s="78">
        <v>3118001.4509153198</v>
      </c>
      <c r="S18" s="78">
        <v>3690768.1046254998</v>
      </c>
      <c r="T18" s="78">
        <v>4299253.3727899604</v>
      </c>
      <c r="U18" s="78">
        <v>4025798.6792480401</v>
      </c>
      <c r="V18" s="78">
        <v>4840029.4792061504</v>
      </c>
      <c r="W18" s="79" t="s">
        <v>226</v>
      </c>
    </row>
    <row r="19" spans="1:23">
      <c r="A19" s="80"/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0"/>
    </row>
    <row r="20" spans="1:23">
      <c r="A20" s="82"/>
      <c r="B20" s="83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2"/>
    </row>
    <row r="21" spans="1:23">
      <c r="A21" s="82" t="s">
        <v>227</v>
      </c>
      <c r="B21" s="84">
        <f>B14-(SUM(B11:B15)-(B16+B18))</f>
        <v>8731.5691104610523</v>
      </c>
      <c r="C21" s="84">
        <f t="shared" ref="C21:V21" si="0">C14-(SUM(C11:C15)-(C16+C18))</f>
        <v>20975.649567482724</v>
      </c>
      <c r="D21" s="84">
        <f t="shared" si="0"/>
        <v>18127.969598734708</v>
      </c>
      <c r="E21" s="84">
        <f t="shared" si="0"/>
        <v>18035.999997219049</v>
      </c>
      <c r="F21" s="84">
        <f t="shared" si="0"/>
        <v>17782.875613150107</v>
      </c>
      <c r="G21" s="84">
        <f t="shared" si="0"/>
        <v>23829.943734617846</v>
      </c>
      <c r="H21" s="84">
        <f t="shared" si="0"/>
        <v>34943.296251296139</v>
      </c>
      <c r="I21" s="84">
        <f t="shared" si="0"/>
        <v>44523.814340680954</v>
      </c>
      <c r="J21" s="84">
        <f t="shared" si="0"/>
        <v>32126.558946686011</v>
      </c>
      <c r="K21" s="84">
        <f t="shared" si="0"/>
        <v>30021.041397275942</v>
      </c>
      <c r="L21" s="84">
        <f t="shared" si="0"/>
        <v>50070.841722033932</v>
      </c>
      <c r="M21" s="84">
        <f t="shared" si="0"/>
        <v>39431.513726791178</v>
      </c>
      <c r="N21" s="84">
        <f t="shared" si="0"/>
        <v>28166.999285774822</v>
      </c>
      <c r="O21" s="84">
        <f t="shared" si="0"/>
        <v>32398.049488476092</v>
      </c>
      <c r="P21" s="84">
        <f t="shared" si="0"/>
        <v>52770.826223595053</v>
      </c>
      <c r="Q21" s="84">
        <f t="shared" si="0"/>
        <v>43626.196851851033</v>
      </c>
      <c r="R21" s="84">
        <f t="shared" si="0"/>
        <v>65682.792623109592</v>
      </c>
      <c r="S21" s="84">
        <f t="shared" si="0"/>
        <v>84222.801447183316</v>
      </c>
      <c r="T21" s="84">
        <f t="shared" si="0"/>
        <v>113921.79591635781</v>
      </c>
      <c r="U21" s="84">
        <f t="shared" si="0"/>
        <v>19197.388009368522</v>
      </c>
      <c r="V21" s="84">
        <f t="shared" si="0"/>
        <v>132508.13395497357</v>
      </c>
      <c r="W21" s="82"/>
    </row>
    <row r="22" spans="1:23">
      <c r="A22" s="85"/>
      <c r="B22" s="86">
        <f>B21/B18</f>
        <v>7.9368782834813752E-3</v>
      </c>
      <c r="C22" s="86">
        <f>C21/C18</f>
        <v>1.7923806198757362E-2</v>
      </c>
      <c r="D22" s="86">
        <f>D21/D18</f>
        <v>1.4233036917057594E-2</v>
      </c>
      <c r="E22" s="86">
        <f>E21/E18</f>
        <v>1.277461482938176E-2</v>
      </c>
      <c r="F22" s="86">
        <f>F21/F18</f>
        <v>1.0587438505553506E-2</v>
      </c>
      <c r="G22" s="86">
        <f t="shared" ref="G22:V22" si="1">G21/G18</f>
        <v>1.3235237283242808E-2</v>
      </c>
      <c r="H22" s="86">
        <f t="shared" si="1"/>
        <v>1.7918917478347927E-2</v>
      </c>
      <c r="I22" s="86">
        <f t="shared" si="1"/>
        <v>2.0913673498556624E-2</v>
      </c>
      <c r="J22" s="86">
        <f t="shared" si="1"/>
        <v>1.5105144966223815E-2</v>
      </c>
      <c r="K22" s="86">
        <f t="shared" si="1"/>
        <v>1.5818226168752243E-2</v>
      </c>
      <c r="L22" s="86">
        <f t="shared" si="1"/>
        <v>2.3942065882833034E-2</v>
      </c>
      <c r="M22" s="86">
        <f t="shared" si="1"/>
        <v>1.9365615975158415E-2</v>
      </c>
      <c r="N22" s="86">
        <f t="shared" si="1"/>
        <v>1.5453498021778918E-2</v>
      </c>
      <c r="O22" s="86">
        <f t="shared" si="1"/>
        <v>1.7159243889914168E-2</v>
      </c>
      <c r="P22" s="86">
        <f t="shared" si="1"/>
        <v>2.4186539067259379E-2</v>
      </c>
      <c r="Q22" s="86">
        <f t="shared" si="1"/>
        <v>1.6480846667737935E-2</v>
      </c>
      <c r="R22" s="86">
        <f t="shared" si="1"/>
        <v>2.1065670961707784E-2</v>
      </c>
      <c r="S22" s="86">
        <f t="shared" si="1"/>
        <v>2.2819857292477971E-2</v>
      </c>
      <c r="T22" s="86">
        <f t="shared" si="1"/>
        <v>2.6498041878008534E-2</v>
      </c>
      <c r="U22" s="86">
        <f t="shared" si="1"/>
        <v>4.7685911638667214E-3</v>
      </c>
      <c r="V22" s="86">
        <f t="shared" si="1"/>
        <v>2.7377546877401918E-2</v>
      </c>
      <c r="W22" s="85"/>
    </row>
    <row r="23" spans="1:23">
      <c r="A23" s="64" t="s">
        <v>228</v>
      </c>
      <c r="B23" s="87">
        <f>B11+B12+B13+B21+B15</f>
        <v>1251922.982058553</v>
      </c>
      <c r="C23" s="87">
        <f t="shared" ref="C23:V23" si="2">C11+C12+C13+C21+C15</f>
        <v>1339283.1431345269</v>
      </c>
      <c r="D23" s="87">
        <f t="shared" si="2"/>
        <v>1475666.0043488769</v>
      </c>
      <c r="E23" s="87">
        <f t="shared" si="2"/>
        <v>1634628.0691125121</v>
      </c>
      <c r="F23" s="87">
        <f t="shared" si="2"/>
        <v>1945017.8594346731</v>
      </c>
      <c r="G23" s="87">
        <f t="shared" si="2"/>
        <v>2091462.9745154569</v>
      </c>
      <c r="H23" s="87">
        <f t="shared" si="2"/>
        <v>2271546.3138170582</v>
      </c>
      <c r="I23" s="87">
        <f t="shared" si="2"/>
        <v>2504032.135410558</v>
      </c>
      <c r="J23" s="87">
        <f t="shared" si="2"/>
        <v>2521055.9198373239</v>
      </c>
      <c r="K23" s="87">
        <f t="shared" si="2"/>
        <v>2274931.9375300589</v>
      </c>
      <c r="L23" s="87">
        <f t="shared" si="2"/>
        <v>2528470.70915198</v>
      </c>
      <c r="M23" s="87">
        <f t="shared" si="2"/>
        <v>2464266.0507589402</v>
      </c>
      <c r="N23" s="87">
        <f t="shared" si="2"/>
        <v>2218890.6207173727</v>
      </c>
      <c r="O23" s="87">
        <f t="shared" si="2"/>
        <v>2298977.1587322252</v>
      </c>
      <c r="P23" s="87">
        <f t="shared" si="2"/>
        <v>2675633.2935618958</v>
      </c>
      <c r="Q23" s="87">
        <f t="shared" si="2"/>
        <v>3233648.998584114</v>
      </c>
      <c r="R23" s="87">
        <f t="shared" si="2"/>
        <v>3811570.8812734429</v>
      </c>
      <c r="S23" s="87">
        <f t="shared" si="2"/>
        <v>4517812.2371539632</v>
      </c>
      <c r="T23" s="87">
        <f t="shared" si="2"/>
        <v>5299931.6055008508</v>
      </c>
      <c r="U23" s="87">
        <f t="shared" si="2"/>
        <v>4823893.9296192713</v>
      </c>
      <c r="V23" s="87">
        <f t="shared" si="2"/>
        <v>5830378.7899422273</v>
      </c>
    </row>
    <row r="24" spans="1:23">
      <c r="A24" s="88" t="s">
        <v>229</v>
      </c>
      <c r="B24" s="89">
        <f>B16+B18</f>
        <v>1251922.982058553</v>
      </c>
      <c r="C24" s="89">
        <f t="shared" ref="C24:V24" si="3">C16+C18</f>
        <v>1339283.1431345269</v>
      </c>
      <c r="D24" s="89">
        <f t="shared" si="3"/>
        <v>1475666.0043488769</v>
      </c>
      <c r="E24" s="89">
        <f t="shared" si="3"/>
        <v>1634628.0691125121</v>
      </c>
      <c r="F24" s="89">
        <f t="shared" si="3"/>
        <v>1945017.8594346731</v>
      </c>
      <c r="G24" s="89">
        <f t="shared" si="3"/>
        <v>2091462.9745154569</v>
      </c>
      <c r="H24" s="89">
        <f t="shared" si="3"/>
        <v>2271546.3138170582</v>
      </c>
      <c r="I24" s="89">
        <f t="shared" si="3"/>
        <v>2504032.135410558</v>
      </c>
      <c r="J24" s="89">
        <f t="shared" si="3"/>
        <v>2521055.9198373239</v>
      </c>
      <c r="K24" s="89">
        <f t="shared" si="3"/>
        <v>2274931.9375300589</v>
      </c>
      <c r="L24" s="89">
        <f t="shared" si="3"/>
        <v>2528470.70915198</v>
      </c>
      <c r="M24" s="89">
        <f t="shared" si="3"/>
        <v>2464266.0507589402</v>
      </c>
      <c r="N24" s="89">
        <f t="shared" si="3"/>
        <v>2218890.6207173727</v>
      </c>
      <c r="O24" s="89">
        <f t="shared" si="3"/>
        <v>2298977.1587322252</v>
      </c>
      <c r="P24" s="89">
        <f t="shared" si="3"/>
        <v>2675633.2935618958</v>
      </c>
      <c r="Q24" s="89">
        <f t="shared" si="3"/>
        <v>3233648.998584114</v>
      </c>
      <c r="R24" s="89">
        <f t="shared" si="3"/>
        <v>3811570.8812734429</v>
      </c>
      <c r="S24" s="89">
        <f t="shared" si="3"/>
        <v>4517812.2371539632</v>
      </c>
      <c r="T24" s="89">
        <f t="shared" si="3"/>
        <v>5299931.6055008508</v>
      </c>
      <c r="U24" s="89">
        <f t="shared" si="3"/>
        <v>4823893.9296192713</v>
      </c>
      <c r="V24" s="89">
        <f t="shared" si="3"/>
        <v>5830378.7899422273</v>
      </c>
    </row>
    <row r="25" spans="1:23">
      <c r="A25" s="64" t="s">
        <v>230</v>
      </c>
      <c r="B25" s="86">
        <f>B11/B23</f>
        <v>0.11720473256778691</v>
      </c>
      <c r="C25" s="86">
        <f t="shared" ref="C25:V25" si="4">C11/C23</f>
        <v>0.10332351663666478</v>
      </c>
      <c r="D25" s="86">
        <f t="shared" si="4"/>
        <v>9.733596672520263E-2</v>
      </c>
      <c r="E25" s="86">
        <f t="shared" si="4"/>
        <v>0.12090438816721237</v>
      </c>
      <c r="F25" s="86">
        <f t="shared" si="4"/>
        <v>0.12429081237521743</v>
      </c>
      <c r="G25" s="86">
        <f t="shared" si="4"/>
        <v>0.13542210233435992</v>
      </c>
      <c r="H25" s="86">
        <f t="shared" si="4"/>
        <v>0.1293558296809279</v>
      </c>
      <c r="I25" s="86">
        <f t="shared" si="4"/>
        <v>0.12710124059243655</v>
      </c>
      <c r="J25" s="86">
        <f t="shared" si="4"/>
        <v>0.1294162467808076</v>
      </c>
      <c r="K25" s="86">
        <f t="shared" si="4"/>
        <v>0.12392790704328835</v>
      </c>
      <c r="L25" s="86">
        <f t="shared" si="4"/>
        <v>0.11946233954580296</v>
      </c>
      <c r="M25" s="86">
        <f t="shared" si="4"/>
        <v>0.12190408371458515</v>
      </c>
      <c r="N25" s="86">
        <f t="shared" si="4"/>
        <v>0.12187399308651317</v>
      </c>
      <c r="O25" s="86">
        <f t="shared" si="4"/>
        <v>0.1199231168187193</v>
      </c>
      <c r="P25" s="86">
        <f t="shared" si="4"/>
        <v>0.11538223120649896</v>
      </c>
      <c r="Q25" s="86">
        <f t="shared" si="4"/>
        <v>0.11897641679569274</v>
      </c>
      <c r="R25" s="86">
        <f t="shared" si="4"/>
        <v>0.11964624789107119</v>
      </c>
      <c r="S25" s="86">
        <f t="shared" si="4"/>
        <v>0.12306800852685107</v>
      </c>
      <c r="T25" s="86">
        <f t="shared" si="4"/>
        <v>0.12437863077136611</v>
      </c>
      <c r="U25" s="86">
        <f t="shared" si="4"/>
        <v>0.13978813842653032</v>
      </c>
      <c r="V25" s="86">
        <f t="shared" si="4"/>
        <v>0.13499318457744425</v>
      </c>
    </row>
    <row r="26" spans="1:23">
      <c r="A26" s="64" t="s">
        <v>231</v>
      </c>
      <c r="B26" s="86">
        <f>B12/B23</f>
        <v>0.58011917216198794</v>
      </c>
      <c r="C26" s="86">
        <f t="shared" ref="C26:V26" si="5">C12/C23</f>
        <v>0.60205078437492066</v>
      </c>
      <c r="D26" s="86">
        <f t="shared" si="5"/>
        <v>0.60635823008142808</v>
      </c>
      <c r="E26" s="86">
        <f t="shared" si="5"/>
        <v>0.58335172031517402</v>
      </c>
      <c r="F26" s="86">
        <f t="shared" si="5"/>
        <v>0.57700935695624866</v>
      </c>
      <c r="G26" s="86">
        <f t="shared" si="5"/>
        <v>0.56027893962762088</v>
      </c>
      <c r="H26" s="86">
        <f t="shared" si="5"/>
        <v>0.56355392344817834</v>
      </c>
      <c r="I26" s="86">
        <f t="shared" si="5"/>
        <v>0.55748953798810108</v>
      </c>
      <c r="J26" s="86">
        <f t="shared" si="5"/>
        <v>0.55956985409370796</v>
      </c>
      <c r="K26" s="86">
        <f t="shared" si="5"/>
        <v>0.55435131711677277</v>
      </c>
      <c r="L26" s="86">
        <f t="shared" si="5"/>
        <v>0.54283164344128076</v>
      </c>
      <c r="M26" s="86">
        <f t="shared" si="5"/>
        <v>0.54976573487535596</v>
      </c>
      <c r="N26" s="86">
        <f t="shared" si="5"/>
        <v>0.53691474392358829</v>
      </c>
      <c r="O26" s="86">
        <f t="shared" si="5"/>
        <v>0.53533700100433657</v>
      </c>
      <c r="P26" s="86">
        <f t="shared" si="5"/>
        <v>0.51741595679812247</v>
      </c>
      <c r="Q26" s="86">
        <f t="shared" si="5"/>
        <v>0.51653207438159199</v>
      </c>
      <c r="R26" s="86">
        <f t="shared" si="5"/>
        <v>0.50598570517310604</v>
      </c>
      <c r="S26" s="86">
        <f t="shared" si="5"/>
        <v>0.50356105243632332</v>
      </c>
      <c r="T26" s="86">
        <f t="shared" si="5"/>
        <v>0.49634891468363829</v>
      </c>
      <c r="U26" s="86">
        <f t="shared" si="5"/>
        <v>0.52651006305446635</v>
      </c>
      <c r="V26" s="86">
        <f t="shared" si="5"/>
        <v>0.50701820718331259</v>
      </c>
    </row>
    <row r="27" spans="1:23">
      <c r="A27" s="64" t="s">
        <v>232</v>
      </c>
      <c r="B27" s="86">
        <f>B13/B23</f>
        <v>0.16058916289418756</v>
      </c>
      <c r="C27" s="86">
        <f t="shared" ref="C27:V27" si="6">C13/C23</f>
        <v>0.15406731506876273</v>
      </c>
      <c r="D27" s="86">
        <f t="shared" si="6"/>
        <v>0.16202595906292688</v>
      </c>
      <c r="E27" s="86">
        <f t="shared" si="6"/>
        <v>0.16594441696182768</v>
      </c>
      <c r="F27" s="86">
        <f t="shared" si="6"/>
        <v>0.17041684652229938</v>
      </c>
      <c r="G27" s="86">
        <f t="shared" si="6"/>
        <v>0.16182628887548911</v>
      </c>
      <c r="H27" s="86">
        <f t="shared" si="6"/>
        <v>0.15745765589600461</v>
      </c>
      <c r="I27" s="86">
        <f t="shared" si="6"/>
        <v>0.16398929502761747</v>
      </c>
      <c r="J27" s="86">
        <f t="shared" si="6"/>
        <v>0.16596325796341965</v>
      </c>
      <c r="K27" s="86">
        <f t="shared" si="6"/>
        <v>0.15454694892286794</v>
      </c>
      <c r="L27" s="86">
        <f t="shared" si="6"/>
        <v>0.1534081676465634</v>
      </c>
      <c r="M27" s="86">
        <f t="shared" si="6"/>
        <v>0.15024901782948963</v>
      </c>
      <c r="N27" s="86">
        <f t="shared" si="6"/>
        <v>0.14637884917897612</v>
      </c>
      <c r="O27" s="86">
        <f t="shared" si="6"/>
        <v>0.1409491861777456</v>
      </c>
      <c r="P27" s="86">
        <f t="shared" si="6"/>
        <v>0.14745782116953313</v>
      </c>
      <c r="Q27" s="86">
        <f t="shared" si="6"/>
        <v>0.15188847143339082</v>
      </c>
      <c r="R27" s="86">
        <f t="shared" si="6"/>
        <v>0.15765485091866127</v>
      </c>
      <c r="S27" s="86">
        <f t="shared" si="6"/>
        <v>0.16400677236557651</v>
      </c>
      <c r="T27" s="86">
        <f t="shared" si="6"/>
        <v>0.17013141430680245</v>
      </c>
      <c r="U27" s="86">
        <f t="shared" si="6"/>
        <v>0.16571465092474025</v>
      </c>
      <c r="V27" s="86">
        <f t="shared" si="6"/>
        <v>0.16685529385544276</v>
      </c>
    </row>
    <row r="28" spans="1:23">
      <c r="A28" s="64" t="s">
        <v>233</v>
      </c>
      <c r="B28" s="86">
        <f>B21/B23</f>
        <v>6.9745257780184063E-3</v>
      </c>
      <c r="C28" s="86">
        <f t="shared" ref="C28:V28" si="7">C21/C23</f>
        <v>1.5661848411225605E-2</v>
      </c>
      <c r="D28" s="86">
        <f t="shared" si="7"/>
        <v>1.228460203413949E-2</v>
      </c>
      <c r="E28" s="86">
        <f t="shared" si="7"/>
        <v>1.1033702612858794E-2</v>
      </c>
      <c r="F28" s="86">
        <f t="shared" si="7"/>
        <v>9.1427826880308271E-3</v>
      </c>
      <c r="G28" s="86">
        <f t="shared" si="7"/>
        <v>1.1393911355346219E-2</v>
      </c>
      <c r="H28" s="86">
        <f t="shared" si="7"/>
        <v>1.5383043717289728E-2</v>
      </c>
      <c r="I28" s="86">
        <f t="shared" si="7"/>
        <v>1.7780847821819542E-2</v>
      </c>
      <c r="J28" s="86">
        <f t="shared" si="7"/>
        <v>1.2743294860654673E-2</v>
      </c>
      <c r="K28" s="86">
        <f t="shared" si="7"/>
        <v>1.3196456958563082E-2</v>
      </c>
      <c r="L28" s="86">
        <f t="shared" si="7"/>
        <v>1.9802816596134157E-2</v>
      </c>
      <c r="M28" s="86">
        <f t="shared" si="7"/>
        <v>1.6001321657069915E-2</v>
      </c>
      <c r="N28" s="86">
        <f t="shared" si="7"/>
        <v>1.26941810573197E-2</v>
      </c>
      <c r="O28" s="86">
        <f t="shared" si="7"/>
        <v>1.40923755442364E-2</v>
      </c>
      <c r="P28" s="86">
        <f t="shared" si="7"/>
        <v>1.9722742406656443E-2</v>
      </c>
      <c r="Q28" s="86">
        <f t="shared" si="7"/>
        <v>1.3491321065135148E-2</v>
      </c>
      <c r="R28" s="86">
        <f t="shared" si="7"/>
        <v>1.7232473084998756E-2</v>
      </c>
      <c r="S28" s="86">
        <f t="shared" si="7"/>
        <v>1.8642386408745538E-2</v>
      </c>
      <c r="T28" s="86">
        <f t="shared" si="7"/>
        <v>2.1494955859075099E-2</v>
      </c>
      <c r="U28" s="86">
        <f t="shared" si="7"/>
        <v>3.9796455497278496E-3</v>
      </c>
      <c r="V28" s="86">
        <f t="shared" si="7"/>
        <v>2.2727191273328329E-2</v>
      </c>
    </row>
    <row r="29" spans="1:23">
      <c r="A29" s="64" t="s">
        <v>234</v>
      </c>
      <c r="B29" s="86">
        <f>B15/B23</f>
        <v>0.13511240659801926</v>
      </c>
      <c r="C29" s="86">
        <f t="shared" ref="C29:V30" si="8">C15/C23</f>
        <v>0.12489653550842614</v>
      </c>
      <c r="D29" s="86">
        <f t="shared" si="8"/>
        <v>0.12199524209630276</v>
      </c>
      <c r="E29" s="86">
        <f t="shared" si="8"/>
        <v>0.11876577194292717</v>
      </c>
      <c r="F29" s="86">
        <f t="shared" si="8"/>
        <v>0.11914020145820366</v>
      </c>
      <c r="G29" s="86">
        <f t="shared" si="8"/>
        <v>0.13107875780718389</v>
      </c>
      <c r="H29" s="86">
        <f t="shared" si="8"/>
        <v>0.13424954725759947</v>
      </c>
      <c r="I29" s="86">
        <f t="shared" si="8"/>
        <v>0.13363907857002538</v>
      </c>
      <c r="J29" s="86">
        <f t="shared" si="8"/>
        <v>0.13230734630141017</v>
      </c>
      <c r="K29" s="86">
        <f t="shared" si="8"/>
        <v>0.15397736995850789</v>
      </c>
      <c r="L29" s="86">
        <f t="shared" si="8"/>
        <v>0.16449503277021868</v>
      </c>
      <c r="M29" s="86">
        <f t="shared" si="8"/>
        <v>0.16207984192349933</v>
      </c>
      <c r="N29" s="86">
        <f t="shared" si="8"/>
        <v>0.18213823275360277</v>
      </c>
      <c r="O29" s="86">
        <f t="shared" si="8"/>
        <v>0.18969832045496213</v>
      </c>
      <c r="P29" s="86">
        <f t="shared" si="8"/>
        <v>0.20002124841918908</v>
      </c>
      <c r="Q29" s="86">
        <f t="shared" si="8"/>
        <v>0.19911171632418931</v>
      </c>
      <c r="R29" s="86">
        <f t="shared" si="8"/>
        <v>0.19948072293216274</v>
      </c>
      <c r="S29" s="86">
        <f t="shared" si="8"/>
        <v>0.19072178026250361</v>
      </c>
      <c r="T29" s="86">
        <f t="shared" si="8"/>
        <v>0.18764608437911801</v>
      </c>
      <c r="U29" s="86">
        <f t="shared" si="8"/>
        <v>0.16400750204453529</v>
      </c>
      <c r="V29" s="86">
        <f t="shared" si="8"/>
        <v>0.16840612311047209</v>
      </c>
    </row>
    <row r="30" spans="1:23">
      <c r="A30" s="64" t="s">
        <v>235</v>
      </c>
      <c r="B30" s="86">
        <f>B16/B24</f>
        <v>0.1212507576770912</v>
      </c>
      <c r="C30" s="86">
        <f t="shared" si="8"/>
        <v>0.12619851846470967</v>
      </c>
      <c r="D30" s="86">
        <f t="shared" si="8"/>
        <v>0.13689523144445728</v>
      </c>
      <c r="E30" s="86">
        <f t="shared" si="8"/>
        <v>0.13627903774592467</v>
      </c>
      <c r="F30" s="86">
        <f t="shared" si="8"/>
        <v>0.13644998426814026</v>
      </c>
      <c r="G30" s="86">
        <f t="shared" si="8"/>
        <v>0.13912300085680362</v>
      </c>
      <c r="H30" s="86">
        <f t="shared" si="8"/>
        <v>0.14151936154192268</v>
      </c>
      <c r="I30" s="86">
        <f t="shared" si="8"/>
        <v>0.14979796241694687</v>
      </c>
      <c r="J30" s="86">
        <f t="shared" si="8"/>
        <v>0.15636063810379902</v>
      </c>
      <c r="K30" s="86">
        <f t="shared" si="8"/>
        <v>0.16574356582208161</v>
      </c>
      <c r="L30" s="86">
        <f t="shared" si="8"/>
        <v>0.17288605364948081</v>
      </c>
      <c r="M30" s="86">
        <f t="shared" si="8"/>
        <v>0.17372513853440583</v>
      </c>
      <c r="N30" s="86">
        <f t="shared" si="8"/>
        <v>0.17855614053015451</v>
      </c>
      <c r="O30" s="86">
        <f t="shared" si="8"/>
        <v>0.17872980682327186</v>
      </c>
      <c r="P30" s="86">
        <f t="shared" si="8"/>
        <v>0.18455706491076473</v>
      </c>
      <c r="Q30" s="86">
        <f t="shared" si="8"/>
        <v>0.1813939333866221</v>
      </c>
      <c r="R30" s="86">
        <f t="shared" si="8"/>
        <v>0.18196419585575227</v>
      </c>
      <c r="S30" s="86">
        <f t="shared" si="8"/>
        <v>0.18306297143713679</v>
      </c>
      <c r="T30" s="86">
        <f t="shared" si="8"/>
        <v>0.18880965023629293</v>
      </c>
      <c r="U30" s="86">
        <f t="shared" si="8"/>
        <v>0.16544626851573851</v>
      </c>
      <c r="V30" s="86">
        <f t="shared" si="8"/>
        <v>0.16986020058327811</v>
      </c>
    </row>
    <row r="31" spans="1:23">
      <c r="A31" s="64" t="s">
        <v>236</v>
      </c>
      <c r="B31" s="86">
        <f>B18/B24</f>
        <v>0.87874924232290874</v>
      </c>
      <c r="C31" s="86">
        <f t="shared" ref="C31:V31" si="9">C18/C24</f>
        <v>0.87380148153529036</v>
      </c>
      <c r="D31" s="86">
        <f t="shared" si="9"/>
        <v>0.86310476855554275</v>
      </c>
      <c r="E31" s="86">
        <f t="shared" si="9"/>
        <v>0.86372096225407535</v>
      </c>
      <c r="F31" s="86">
        <f t="shared" si="9"/>
        <v>0.86355001573185974</v>
      </c>
      <c r="G31" s="86">
        <f t="shared" si="9"/>
        <v>0.86087699914319638</v>
      </c>
      <c r="H31" s="86">
        <f t="shared" si="9"/>
        <v>0.85848063845807732</v>
      </c>
      <c r="I31" s="86">
        <f t="shared" si="9"/>
        <v>0.85020203758305313</v>
      </c>
      <c r="J31" s="86">
        <f t="shared" si="9"/>
        <v>0.84363936189620103</v>
      </c>
      <c r="K31" s="86">
        <f t="shared" si="9"/>
        <v>0.83425643417791839</v>
      </c>
      <c r="L31" s="86">
        <f t="shared" si="9"/>
        <v>0.82711394635051927</v>
      </c>
      <c r="M31" s="86">
        <f t="shared" si="9"/>
        <v>0.82627486146559415</v>
      </c>
      <c r="N31" s="86">
        <f t="shared" si="9"/>
        <v>0.82144385946984555</v>
      </c>
      <c r="O31" s="86">
        <f t="shared" si="9"/>
        <v>0.82127019317672811</v>
      </c>
      <c r="P31" s="86">
        <f t="shared" si="9"/>
        <v>0.81544293508923527</v>
      </c>
      <c r="Q31" s="86">
        <f t="shared" si="9"/>
        <v>0.81860606661337798</v>
      </c>
      <c r="R31" s="86">
        <f t="shared" si="9"/>
        <v>0.8180358041442477</v>
      </c>
      <c r="S31" s="86">
        <f t="shared" si="9"/>
        <v>0.8169370285628631</v>
      </c>
      <c r="T31" s="86">
        <f t="shared" si="9"/>
        <v>0.81119034976370696</v>
      </c>
      <c r="U31" s="86">
        <f t="shared" si="9"/>
        <v>0.83455373148426149</v>
      </c>
      <c r="V31" s="86">
        <f t="shared" si="9"/>
        <v>0.83013979941672189</v>
      </c>
    </row>
    <row r="33" spans="1:22">
      <c r="A33" s="64" t="s">
        <v>237</v>
      </c>
    </row>
    <row r="34" spans="1:22">
      <c r="A34" s="64" t="s">
        <v>238</v>
      </c>
      <c r="C34" s="64">
        <f>'[1]Preços constantes'!C11/'[1]Preços constantes'!B11</f>
        <v>1.0358425763113901</v>
      </c>
      <c r="D34" s="64">
        <f>'[1]Preços constantes'!D11/'[1]Preços constantes'!C11</f>
        <v>1.0281796814911999</v>
      </c>
      <c r="E34" s="64">
        <f>'[1]Preços constantes'!E11/'[1]Preços constantes'!D11</f>
        <v>1.0271436124772977</v>
      </c>
      <c r="F34" s="64">
        <f>'[1]Preços constantes'!F11/'[1]Preços constantes'!E11</f>
        <v>1.0147579754359017</v>
      </c>
      <c r="G34" s="64">
        <f>'[1]Preços constantes'!G11/'[1]Preços constantes'!F11</f>
        <v>1.0103585342010681</v>
      </c>
      <c r="H34" s="64">
        <f>'[1]Preços constantes'!H11/'[1]Preços constantes'!G11</f>
        <v>1.0014386705542644</v>
      </c>
      <c r="I34" s="64">
        <f>'[1]Preços constantes'!I11/'[1]Preços constantes'!H11</f>
        <v>1.0308617342205266</v>
      </c>
      <c r="J34" s="64">
        <f>'[1]Preços constantes'!J11/'[1]Preços constantes'!I11</f>
        <v>1.0257468821689479</v>
      </c>
      <c r="K34" s="64">
        <f>'[1]Preços constantes'!K11/'[1]Preços constantes'!J11</f>
        <v>1.0244333295239707</v>
      </c>
      <c r="L34" s="64">
        <f>'[1]Preços constantes'!L11/'[1]Preços constantes'!K11</f>
        <v>1.0124453770281781</v>
      </c>
      <c r="M34" s="64">
        <f>'[1]Preços constantes'!M11/'[1]Preços constantes'!L11</f>
        <v>1.012388764907129</v>
      </c>
      <c r="N34" s="64">
        <f>'[1]Preços constantes'!N11/'[1]Preços constantes'!M11</f>
        <v>1.0194358062810183</v>
      </c>
      <c r="O34" s="64">
        <f>'[1]Preços constantes'!O11/'[1]Preços constantes'!N11</f>
        <v>1.0142516504065135</v>
      </c>
      <c r="P34" s="64">
        <f>'[1]Preços constantes'!P11/'[1]Preços constantes'!O11</f>
        <v>1.028529812226304</v>
      </c>
      <c r="Q34" s="64">
        <f>'[1]Preços constantes'!Q11/'[1]Preços constantes'!P11</f>
        <v>1.0369490368754957</v>
      </c>
      <c r="R34" s="64">
        <f>'[1]Preços constantes'!R11/'[1]Preços constantes'!Q11</f>
        <v>1.0357665906913969</v>
      </c>
      <c r="S34" s="64">
        <f>'[1]Preços constantes'!S11/'[1]Preços constantes'!R11</f>
        <v>1.0552275350644758</v>
      </c>
      <c r="T34" s="64">
        <f>'[1]Preços constantes'!T11/'[1]Preços constantes'!S11</f>
        <v>1.0304584197694417</v>
      </c>
      <c r="U34" s="64">
        <f>'[1]Preços constantes'!U11/'[1]Preços constantes'!T11</f>
        <v>1.0381270328916503</v>
      </c>
      <c r="V34" s="64">
        <f>'[1]Preços constantes'!V11/'[1]Preços constantes'!U11</f>
        <v>1.0418002449947894</v>
      </c>
    </row>
    <row r="35" spans="1:22">
      <c r="A35" s="64" t="s">
        <v>239</v>
      </c>
      <c r="C35" s="64">
        <f>'[1]Preços constantes'!C12/'[1]Preços constantes'!B12</f>
        <v>1.0326715519035565</v>
      </c>
      <c r="D35" s="64">
        <f>'[1]Preços constantes'!D12/'[1]Preços constantes'!C12</f>
        <v>1.034672987440783</v>
      </c>
      <c r="E35" s="64">
        <f>'[1]Preços constantes'!E12/'[1]Preços constantes'!D12</f>
        <v>1.0319723674292738</v>
      </c>
      <c r="F35" s="64">
        <f>'[1]Preços constantes'!F12/'[1]Preços constantes'!E12</f>
        <v>1.0540137142011938</v>
      </c>
      <c r="G35" s="64">
        <f>'[1]Preços constantes'!G12/'[1]Preços constantes'!F12</f>
        <v>1.0065591863229679</v>
      </c>
      <c r="H35" s="64">
        <f>'[1]Preços constantes'!H12/'[1]Preços constantes'!G12</f>
        <v>1.0292639875647094</v>
      </c>
      <c r="I35" s="64">
        <f>'[1]Preços constantes'!I12/'[1]Preços constantes'!H12</f>
        <v>1.0491254391138771</v>
      </c>
      <c r="J35" s="64">
        <f>'[1]Preços constantes'!J12/'[1]Preços constantes'!I12</f>
        <v>1.0232081297506379</v>
      </c>
      <c r="K35" s="64">
        <f>'[1]Preços constantes'!K12/'[1]Preços constantes'!J12</f>
        <v>1.0102726054985256</v>
      </c>
      <c r="L35" s="64">
        <f>'[1]Preços constantes'!L12/'[1]Preços constantes'!K12</f>
        <v>1.0473583623469012</v>
      </c>
      <c r="M35" s="64">
        <f>'[1]Preços constantes'!M12/'[1]Preços constantes'!L12</f>
        <v>1.013930524075751</v>
      </c>
      <c r="N35" s="64">
        <f>'[1]Preços constantes'!N12/'[1]Preços constantes'!M12</f>
        <v>1.0043875017926116</v>
      </c>
      <c r="O35" s="64">
        <f>'[1]Preços constantes'!O12/'[1]Preços constantes'!N12</f>
        <v>1.015472497343</v>
      </c>
      <c r="P35" s="64">
        <f>'[1]Preços constantes'!P12/'[1]Preços constantes'!O12</f>
        <v>1.0529519027136387</v>
      </c>
      <c r="Q35" s="64">
        <f>'[1]Preços constantes'!Q12/'[1]Preços constantes'!P12</f>
        <v>1.0556311726556682</v>
      </c>
      <c r="R35" s="64">
        <f>'[1]Preços constantes'!R12/'[1]Preços constantes'!Q12</f>
        <v>1.0642494932346382</v>
      </c>
      <c r="S35" s="64">
        <f>'[1]Preços constantes'!S12/'[1]Preços constantes'!R12</f>
        <v>1.0612973837006254</v>
      </c>
      <c r="T35" s="64">
        <f>'[1]Preços constantes'!T12/'[1]Preços constantes'!S12</f>
        <v>1.042399155599107</v>
      </c>
      <c r="U35" s="64">
        <f>'[1]Preços constantes'!U12/'[1]Preços constantes'!T12</f>
        <v>0.99145866875295474</v>
      </c>
      <c r="V35" s="64">
        <f>'[1]Preços constantes'!V12/'[1]Preços constantes'!U12</f>
        <v>1.0615839448553612</v>
      </c>
    </row>
    <row r="36" spans="1:22">
      <c r="A36" s="64" t="s">
        <v>240</v>
      </c>
      <c r="C36" s="64">
        <f>'[1]Preços constantes'!C13/'[1]Preços constantes'!B13</f>
        <v>1.0510881599607631</v>
      </c>
      <c r="D36" s="64">
        <f>'[1]Preços constantes'!D13/'[1]Preços constantes'!C13</f>
        <v>1.0696861861469082</v>
      </c>
      <c r="E36" s="64">
        <f>'[1]Preços constantes'!E13/'[1]Preços constantes'!D13</f>
        <v>1.0463065017445421</v>
      </c>
      <c r="F36" s="64">
        <f>'[1]Preços constantes'!F13/'[1]Preços constantes'!E13</f>
        <v>1.0874420839548811</v>
      </c>
      <c r="G36" s="64">
        <f>'[1]Preços constantes'!G13/'[1]Preços constantes'!F13</f>
        <v>0.9380329513618646</v>
      </c>
      <c r="H36" s="64">
        <f>'[1]Preços constantes'!H13/'[1]Preços constantes'!G13</f>
        <v>1.0521278762211097</v>
      </c>
      <c r="I36" s="64">
        <f>'[1]Preços constantes'!I13/'[1]Preços constantes'!H13</f>
        <v>1.1329162815382348</v>
      </c>
      <c r="J36" s="64">
        <f>'[1]Preços constantes'!J13/'[1]Preços constantes'!I13</f>
        <v>1.0439192204438912</v>
      </c>
      <c r="K36" s="64">
        <f>'[1]Preços constantes'!K13/'[1]Preços constantes'!J13</f>
        <v>0.93922028591104645</v>
      </c>
      <c r="L36" s="64">
        <f>'[1]Preços constantes'!L13/'[1]Preços constantes'!K13</f>
        <v>1.0517459769100574</v>
      </c>
      <c r="M36" s="64">
        <f>'[1]Preços constantes'!M13/'[1]Preços constantes'!L13</f>
        <v>0.97888454211268472</v>
      </c>
      <c r="N36" s="64">
        <f>'[1]Preços constantes'!N13/'[1]Preços constantes'!M13</f>
        <v>0.95235629434652502</v>
      </c>
      <c r="O36" s="64">
        <f>'[1]Preços constantes'!O13/'[1]Preços constantes'!N13</f>
        <v>0.98948499503933851</v>
      </c>
      <c r="P36" s="64">
        <f>'[1]Preços constantes'!P13/'[1]Preços constantes'!O13</f>
        <v>1.1133651644565354</v>
      </c>
      <c r="Q36" s="64">
        <f>'[1]Preços constantes'!Q13/'[1]Preços constantes'!P13</f>
        <v>1.1017430295714206</v>
      </c>
      <c r="R36" s="64">
        <f>'[1]Preços constantes'!R13/'[1]Preços constantes'!Q13</f>
        <v>1.1245927153018374</v>
      </c>
      <c r="S36" s="64">
        <f>'[1]Preços constantes'!S13/'[1]Preços constantes'!R13</f>
        <v>1.1224916217525109</v>
      </c>
      <c r="T36" s="64">
        <f>'[1]Preços constantes'!T13/'[1]Preços constantes'!S13</f>
        <v>1.0957856352606963</v>
      </c>
      <c r="U36" s="64">
        <f>'[1]Preços constantes'!U13/'[1]Preços constantes'!T13</f>
        <v>0.90733906936758058</v>
      </c>
      <c r="V36" s="64">
        <f>'[1]Preços constantes'!V13/'[1]Preços constantes'!U13</f>
        <v>1.1323366079788861</v>
      </c>
    </row>
    <row r="37" spans="1:22">
      <c r="A37" s="64" t="s">
        <v>241</v>
      </c>
    </row>
    <row r="38" spans="1:22">
      <c r="A38" s="64" t="s">
        <v>242</v>
      </c>
      <c r="C38" s="64">
        <f>'[1]Preços constantes'!C15/'[1]Preços constantes'!B15</f>
        <v>1.0434966524548326</v>
      </c>
      <c r="D38" s="64">
        <f>'[1]Preços constantes'!D15/'[1]Preços constantes'!C15</f>
        <v>1.0589966021138915</v>
      </c>
      <c r="E38" s="64">
        <f>'[1]Preços constantes'!E15/'[1]Preços constantes'!D15</f>
        <v>1.0692750285754571</v>
      </c>
      <c r="F38" s="64">
        <f>'[1]Preços constantes'!F15/'[1]Preços constantes'!E15</f>
        <v>1.0967359052337</v>
      </c>
      <c r="G38" s="64">
        <f>'[1]Preços constantes'!G15/'[1]Preços constantes'!F15</f>
        <v>1.1272147574210261</v>
      </c>
      <c r="H38" s="64">
        <f>'[1]Preços constantes'!H15/'[1]Preços constantes'!G15</f>
        <v>1.0915755677420089</v>
      </c>
      <c r="I38" s="64">
        <f>'[1]Preços constantes'!I15/'[1]Preços constantes'!H15</f>
        <v>1.0985991703065003</v>
      </c>
      <c r="J38" s="64">
        <f>'[1]Preços constantes'!J15/'[1]Preços constantes'!I15</f>
        <v>1.0749881446221954</v>
      </c>
      <c r="K38" s="64">
        <f>'[1]Preços constantes'!K15/'[1]Preços constantes'!J15</f>
        <v>1.0448812170784807</v>
      </c>
      <c r="L38" s="64">
        <f>'[1]Preços constantes'!L15/'[1]Preços constantes'!K15</f>
        <v>1.1086212015844159</v>
      </c>
      <c r="M38" s="64">
        <f>'[1]Preços constantes'!M15/'[1]Preços constantes'!L15</f>
        <v>1.0039216299525602</v>
      </c>
      <c r="N38" s="64">
        <f>'[1]Preços constantes'!N15/'[1]Preços constantes'!M15</f>
        <v>1.019854983596129</v>
      </c>
      <c r="O38" s="64">
        <f>'[1]Preços constantes'!O15/'[1]Preços constantes'!N15</f>
        <v>1.0381529263856579</v>
      </c>
      <c r="P38" s="64">
        <f>'[1]Preços constantes'!P15/'[1]Preços constantes'!O15</f>
        <v>1.125050854212025</v>
      </c>
      <c r="Q38" s="64">
        <f>'[1]Preços constantes'!Q15/'[1]Preços constantes'!P15</f>
        <v>1.0785939761562768</v>
      </c>
      <c r="R38" s="64">
        <f>'[1]Preços constantes'!R15/'[1]Preços constantes'!Q15</f>
        <v>1.0679744985003747</v>
      </c>
      <c r="S38" s="64">
        <f>'[1]Preços constantes'!S15/'[1]Preços constantes'!R15</f>
        <v>1.055990920915284</v>
      </c>
      <c r="T38" s="64">
        <f>'[1]Preços constantes'!T15/'[1]Preços constantes'!S15</f>
        <v>1.0173148175961895</v>
      </c>
      <c r="U38" s="64">
        <f>'[1]Preços constantes'!U15/'[1]Preços constantes'!T15</f>
        <v>0.90468640081005725</v>
      </c>
      <c r="V38" s="64">
        <f>'[1]Preços constantes'!V15/'[1]Preços constantes'!U15</f>
        <v>1.1154512054188992</v>
      </c>
    </row>
    <row r="39" spans="1:22">
      <c r="A39" s="64" t="s">
        <v>243</v>
      </c>
      <c r="C39" s="64">
        <f>'[1]Preços constantes'!C16/'[1]Preços constantes'!B16</f>
        <v>1.1424075557835622</v>
      </c>
      <c r="D39" s="64">
        <f>'[1]Preços constantes'!D16/'[1]Preços constantes'!C16</f>
        <v>1.1653940189812948</v>
      </c>
      <c r="E39" s="64">
        <f>'[1]Preços constantes'!E16/'[1]Preços constantes'!D16</f>
        <v>1.1024933576427161</v>
      </c>
      <c r="F39" s="64">
        <f>'[1]Preços constantes'!F16/'[1]Preços constantes'!E16</f>
        <v>1.152837071579631</v>
      </c>
      <c r="G39" s="64">
        <f>'[1]Preços constantes'!G16/'[1]Preços constantes'!F16</f>
        <v>1.0574882668989605</v>
      </c>
      <c r="H39" s="64">
        <f>'[1]Preços constantes'!H16/'[1]Preços constantes'!G16</f>
        <v>1.0909139158272967</v>
      </c>
      <c r="I39" s="64">
        <f>'[1]Preços constantes'!I16/'[1]Preços constantes'!H16</f>
        <v>1.1730230613262642</v>
      </c>
      <c r="J39" s="64">
        <f>'[1]Preços constantes'!J16/'[1]Preços constantes'!I16</f>
        <v>1.0850368384501636</v>
      </c>
      <c r="K39" s="64">
        <f>'[1]Preços constantes'!K16/'[1]Preços constantes'!J16</f>
        <v>0.96450339948024066</v>
      </c>
      <c r="L39" s="64">
        <f>'[1]Preços constantes'!L16/'[1]Preços constantes'!K16</f>
        <v>1.1283959923138946</v>
      </c>
      <c r="M39" s="64">
        <f>'[1]Preços constantes'!M16/'[1]Preços constantes'!L16</f>
        <v>1.0003839573340851</v>
      </c>
      <c r="N39" s="64">
        <f>'[1]Preços constantes'!N16/'[1]Preços constantes'!M16</f>
        <v>0.9433676067975193</v>
      </c>
      <c r="O39" s="64">
        <f>'[1]Preços constantes'!O16/'[1]Preços constantes'!N16</f>
        <v>1.0138607146978382</v>
      </c>
      <c r="P39" s="64">
        <f>'[1]Preços constantes'!P16/'[1]Preços constantes'!O16</f>
        <v>1.1414989702803759</v>
      </c>
      <c r="Q39" s="64">
        <f>'[1]Preços constantes'!Q16/'[1]Preços constantes'!P16</f>
        <v>1.1124719339565825</v>
      </c>
      <c r="R39" s="64">
        <f>'[1]Preços constantes'!R16/'[1]Preços constantes'!Q16</f>
        <v>1.1455163652743827</v>
      </c>
      <c r="S39" s="64">
        <f>'[1]Preços constantes'!S16/'[1]Preços constantes'!R16</f>
        <v>1.1301166232581961</v>
      </c>
      <c r="T39" s="64">
        <f>'[1]Preços constantes'!T16/'[1]Preços constantes'!S16</f>
        <v>1.0802222971709834</v>
      </c>
      <c r="U39" s="64">
        <f>'[1]Preços constantes'!U16/'[1]Preços constantes'!T16</f>
        <v>0.85269764659655101</v>
      </c>
      <c r="V39" s="64">
        <f>'[1]Preços constantes'!V16/'[1]Preços constantes'!U16</f>
        <v>1.2286078459037661</v>
      </c>
    </row>
    <row r="40" spans="1:22">
      <c r="A40" s="64" t="s">
        <v>244</v>
      </c>
      <c r="C40" s="64">
        <f>'[1]Preços constantes'!C18/'[1]Preços constantes'!B18</f>
        <v>1.0345509480227009</v>
      </c>
      <c r="D40" s="64">
        <f>'[1]Preços constantes'!D18/'[1]Preços constantes'!C18</f>
        <v>1.0280967698519603</v>
      </c>
      <c r="E40" s="64">
        <f>'[1]Preços constantes'!E18/'[1]Preços constantes'!D18</f>
        <v>1.0341156475034874</v>
      </c>
      <c r="F40" s="64">
        <f>'[1]Preços constantes'!F18/'[1]Preços constantes'!E18</f>
        <v>1.0476262925255986</v>
      </c>
      <c r="G40" s="64">
        <f>'[1]Preços constantes'!G18/'[1]Preços constantes'!F18</f>
        <v>1.0066963895411307</v>
      </c>
      <c r="H40" s="64">
        <f>'[1]Preços constantes'!H18/'[1]Preços constantes'!G18</f>
        <v>1.0354181200811827</v>
      </c>
      <c r="I40" s="64">
        <f>'[1]Preços constantes'!I18/'[1]Preços constantes'!H18</f>
        <v>1.0528235462277413</v>
      </c>
      <c r="J40" s="64">
        <f>'[1]Preços constantes'!J18/'[1]Preços constantes'!I18</f>
        <v>1.023587183479385</v>
      </c>
      <c r="K40" s="64">
        <f>'[1]Preços constantes'!K18/'[1]Preços constantes'!J18</f>
        <v>1.0061579568947865</v>
      </c>
      <c r="L40" s="64">
        <f>'[1]Preços constantes'!L18/'[1]Preços constantes'!K18</f>
        <v>1.0443974205356257</v>
      </c>
      <c r="M40" s="64">
        <f>'[1]Preços constantes'!M18/'[1]Preços constantes'!L18</f>
        <v>1.0070263767144223</v>
      </c>
      <c r="N40" s="64">
        <f>'[1]Preços constantes'!N18/'[1]Preços constantes'!M18</f>
        <v>1.0043432973079152</v>
      </c>
      <c r="O40" s="64">
        <f>'[1]Preços constantes'!O18/'[1]Preços constantes'!N18</f>
        <v>1.0174569874261117</v>
      </c>
      <c r="P40" s="64">
        <f>'[1]Preços constantes'!P18/'[1]Preços constantes'!O18</f>
        <v>1.058874086381546</v>
      </c>
      <c r="Q40" s="64">
        <f>'[1]Preços constantes'!Q18/'[1]Preços constantes'!P18</f>
        <v>1.0458350113406112</v>
      </c>
      <c r="R40" s="64">
        <f>'[1]Preços constantes'!R18/'[1]Preços constantes'!Q18</f>
        <v>1.055625786347985</v>
      </c>
      <c r="S40" s="64">
        <f>'[1]Preços constantes'!S18/'[1]Preços constantes'!R18</f>
        <v>1.0565251184377711</v>
      </c>
      <c r="T40" s="64">
        <f>'[1]Preços constantes'!T18/'[1]Preços constantes'!S18</f>
        <v>1.0404239861081643</v>
      </c>
      <c r="U40" s="64">
        <f>'[1]Preços constantes'!U18/'[1]Preços constantes'!T18</f>
        <v>0.97990024769382555</v>
      </c>
      <c r="V40" s="64">
        <f>'[1]Preços constantes'!V18/'[1]Preços constantes'!U18</f>
        <v>1.0601676168488057</v>
      </c>
    </row>
    <row r="42" spans="1:22">
      <c r="A42" s="64" t="s">
        <v>245</v>
      </c>
    </row>
    <row r="43" spans="1:22">
      <c r="A43" s="64" t="s">
        <v>238</v>
      </c>
      <c r="C43" s="64">
        <f>B11*C34</f>
        <v>151990.52606449989</v>
      </c>
      <c r="D43" s="64">
        <f t="shared" ref="D43:V45" si="10">C11*D34</f>
        <v>142278.93278112027</v>
      </c>
      <c r="E43" s="64">
        <f t="shared" si="10"/>
        <v>147534.16011076147</v>
      </c>
      <c r="F43" s="64">
        <f t="shared" si="10"/>
        <v>200550.37996396958</v>
      </c>
      <c r="G43" s="64">
        <f t="shared" si="10"/>
        <v>244252.00320397638</v>
      </c>
      <c r="H43" s="64">
        <f t="shared" si="10"/>
        <v>283637.78807469248</v>
      </c>
      <c r="I43" s="64">
        <f t="shared" si="10"/>
        <v>302906.10087635525</v>
      </c>
      <c r="J43" s="64">
        <f t="shared" si="10"/>
        <v>326459.93756118865</v>
      </c>
      <c r="K43" s="64">
        <f t="shared" si="10"/>
        <v>334237.34986655985</v>
      </c>
      <c r="L43" s="64">
        <f t="shared" si="10"/>
        <v>285436.24838426267</v>
      </c>
      <c r="M43" s="64">
        <f t="shared" si="10"/>
        <v>305799.13987680251</v>
      </c>
      <c r="N43" s="64">
        <f t="shared" si="10"/>
        <v>306242.6907421372</v>
      </c>
      <c r="O43" s="64">
        <f t="shared" si="10"/>
        <v>274279.06358772755</v>
      </c>
      <c r="P43" s="64">
        <f t="shared" si="10"/>
        <v>283566.19004765112</v>
      </c>
      <c r="Q43" s="64">
        <f t="shared" si="10"/>
        <v>320127.4658924414</v>
      </c>
      <c r="R43" s="64">
        <f t="shared" si="10"/>
        <v>398488.37889375503</v>
      </c>
      <c r="S43" s="64">
        <f t="shared" si="10"/>
        <v>481226.1281395299</v>
      </c>
      <c r="T43" s="64">
        <f t="shared" si="10"/>
        <v>572932.98011850996</v>
      </c>
      <c r="U43" s="64">
        <f t="shared" si="10"/>
        <v>684331.50911062385</v>
      </c>
      <c r="V43" s="64">
        <f t="shared" si="10"/>
        <v>702510.02536401676</v>
      </c>
    </row>
    <row r="44" spans="1:22">
      <c r="A44" s="64" t="s">
        <v>239</v>
      </c>
      <c r="C44" s="64">
        <f>B12*C35</f>
        <v>749992.71305272356</v>
      </c>
      <c r="D44" s="64">
        <f t="shared" si="10"/>
        <v>834273.86755174468</v>
      </c>
      <c r="E44" s="64">
        <f t="shared" si="10"/>
        <v>923390.53270598338</v>
      </c>
      <c r="F44" s="64">
        <f t="shared" si="10"/>
        <v>1005068.580742789</v>
      </c>
      <c r="G44" s="64">
        <f t="shared" si="10"/>
        <v>1129654.836544848</v>
      </c>
      <c r="H44" s="64">
        <f t="shared" si="10"/>
        <v>1206094.2760331847</v>
      </c>
      <c r="I44" s="64">
        <f t="shared" si="10"/>
        <v>1343026.2199621056</v>
      </c>
      <c r="J44" s="64">
        <f t="shared" si="10"/>
        <v>1428369.6110433927</v>
      </c>
      <c r="K44" s="64">
        <f t="shared" si="10"/>
        <v>1425198.5286136058</v>
      </c>
      <c r="L44" s="64">
        <f t="shared" si="10"/>
        <v>1320835.692051627</v>
      </c>
      <c r="M44" s="64">
        <f t="shared" si="10"/>
        <v>1391654.0271263085</v>
      </c>
      <c r="N44" s="64">
        <f t="shared" si="10"/>
        <v>1360713.0878993259</v>
      </c>
      <c r="O44" s="64">
        <f t="shared" si="10"/>
        <v>1209788.3278724928</v>
      </c>
      <c r="P44" s="64">
        <f t="shared" si="10"/>
        <v>1295896.9023676331</v>
      </c>
      <c r="Q44" s="64">
        <f t="shared" si="10"/>
        <v>1461432.0105835644</v>
      </c>
      <c r="R44" s="64">
        <f t="shared" si="10"/>
        <v>1777598.2886789702</v>
      </c>
      <c r="S44" s="64">
        <f t="shared" si="10"/>
        <v>2046818.5376873887</v>
      </c>
      <c r="T44" s="64">
        <f t="shared" si="10"/>
        <v>2371452.1215214245</v>
      </c>
      <c r="U44" s="64">
        <f t="shared" si="10"/>
        <v>2608146.343624556</v>
      </c>
      <c r="V44" s="64">
        <f t="shared" si="10"/>
        <v>2696241.3674732083</v>
      </c>
    </row>
    <row r="45" spans="1:22">
      <c r="A45" s="64" t="s">
        <v>240</v>
      </c>
      <c r="C45" s="64">
        <f>B13*C36</f>
        <v>211316.2962878728</v>
      </c>
      <c r="D45" s="64">
        <f t="shared" si="10"/>
        <v>220718.7887636637</v>
      </c>
      <c r="E45" s="64">
        <f t="shared" si="10"/>
        <v>250167.9081955927</v>
      </c>
      <c r="F45" s="64">
        <f t="shared" si="10"/>
        <v>294976.71438674041</v>
      </c>
      <c r="G45" s="64">
        <f t="shared" si="10"/>
        <v>310923.97599622601</v>
      </c>
      <c r="H45" s="64">
        <f t="shared" si="10"/>
        <v>356096.563622705</v>
      </c>
      <c r="I45" s="64">
        <f t="shared" si="10"/>
        <v>405212.83764499857</v>
      </c>
      <c r="J45" s="64">
        <f t="shared" si="10"/>
        <v>428669.21018565161</v>
      </c>
      <c r="K45" s="64">
        <f t="shared" si="10"/>
        <v>392972.26028216648</v>
      </c>
      <c r="L45" s="64">
        <f t="shared" si="10"/>
        <v>369776.83662928944</v>
      </c>
      <c r="M45" s="64">
        <f t="shared" si="10"/>
        <v>379697.62447605055</v>
      </c>
      <c r="N45" s="64">
        <f t="shared" si="10"/>
        <v>352613.30246282456</v>
      </c>
      <c r="O45" s="64">
        <f t="shared" si="10"/>
        <v>321383.39604068047</v>
      </c>
      <c r="P45" s="64">
        <f t="shared" si="10"/>
        <v>360773.68950589094</v>
      </c>
      <c r="Q45" s="64">
        <f t="shared" si="10"/>
        <v>434685.06150234275</v>
      </c>
      <c r="R45" s="64">
        <f t="shared" si="10"/>
        <v>552348.21448035201</v>
      </c>
      <c r="S45" s="64">
        <f t="shared" si="10"/>
        <v>674519.40274226735</v>
      </c>
      <c r="T45" s="64">
        <f t="shared" si="10"/>
        <v>811924.34233345836</v>
      </c>
      <c r="U45" s="64">
        <f t="shared" si="10"/>
        <v>818133.90152943635</v>
      </c>
      <c r="V45" s="64">
        <f t="shared" si="10"/>
        <v>905178.44628407352</v>
      </c>
    </row>
    <row r="46" spans="1:22">
      <c r="A46" s="64" t="s">
        <v>241</v>
      </c>
      <c r="C46" s="64">
        <f>C49+C48-C43-C44-C45-C47</f>
        <v>21743.040006359515</v>
      </c>
      <c r="D46" s="64">
        <f t="shared" ref="D46:V46" si="11">D49+D48-D43-D44-D45-D47</f>
        <v>25706.160216420714</v>
      </c>
      <c r="E46" s="64">
        <f t="shared" si="11"/>
        <v>26234.382651693973</v>
      </c>
      <c r="F46" s="64">
        <f t="shared" si="11"/>
        <v>22403.038126604341</v>
      </c>
      <c r="G46" s="64">
        <f t="shared" si="11"/>
        <v>25482.413749652973</v>
      </c>
      <c r="H46" s="64">
        <f t="shared" si="11"/>
        <v>36606.200778419035</v>
      </c>
      <c r="I46" s="64">
        <f t="shared" si="11"/>
        <v>44010.276895112067</v>
      </c>
      <c r="J46" s="64">
        <f t="shared" si="11"/>
        <v>42915.819651334255</v>
      </c>
      <c r="K46" s="64">
        <f t="shared" si="11"/>
        <v>19227.823880488053</v>
      </c>
      <c r="L46" s="64">
        <f t="shared" si="11"/>
        <v>43219.635689359682</v>
      </c>
      <c r="M46" s="64">
        <f t="shared" si="11"/>
        <v>48630.296052054502</v>
      </c>
      <c r="N46" s="64">
        <f t="shared" si="11"/>
        <v>21957.925834348309</v>
      </c>
      <c r="O46" s="64">
        <f t="shared" si="11"/>
        <v>31186.02429302776</v>
      </c>
      <c r="P46" s="64">
        <f t="shared" si="11"/>
        <v>37392.472606998228</v>
      </c>
      <c r="Q46" s="64">
        <f t="shared" si="11"/>
        <v>37686.506764627062</v>
      </c>
      <c r="R46" s="64">
        <f t="shared" si="11"/>
        <v>50191.704236590653</v>
      </c>
      <c r="S46" s="64">
        <f t="shared" si="11"/>
        <v>72590.35928659304</v>
      </c>
      <c r="T46" s="64">
        <f t="shared" si="11"/>
        <v>100481.30983659287</v>
      </c>
      <c r="U46" s="64">
        <f t="shared" si="11"/>
        <v>55782.713646659278</v>
      </c>
      <c r="V46" s="64">
        <f t="shared" si="11"/>
        <v>62143.0708447746</v>
      </c>
    </row>
    <row r="47" spans="1:22">
      <c r="A47" s="64" t="s">
        <v>242</v>
      </c>
      <c r="C47" s="64">
        <f>B15*C38</f>
        <v>176507.79996662689</v>
      </c>
      <c r="D47" s="64">
        <f t="shared" ref="D47:V48" si="12">C15*D38</f>
        <v>177140.29392562664</v>
      </c>
      <c r="E47" s="64">
        <f t="shared" si="12"/>
        <v>192495.41523206342</v>
      </c>
      <c r="F47" s="64">
        <f t="shared" si="12"/>
        <v>212917.96652714664</v>
      </c>
      <c r="G47" s="64">
        <f t="shared" si="12"/>
        <v>261209.27240211796</v>
      </c>
      <c r="H47" s="64">
        <f t="shared" si="12"/>
        <v>299251.47805724369</v>
      </c>
      <c r="I47" s="64">
        <f t="shared" si="12"/>
        <v>335022.28191677871</v>
      </c>
      <c r="J47" s="64">
        <f t="shared" si="12"/>
        <v>359730.3210897547</v>
      </c>
      <c r="K47" s="64">
        <f t="shared" si="12"/>
        <v>348524.53792496404</v>
      </c>
      <c r="L47" s="64">
        <f t="shared" si="12"/>
        <v>388336.74400896666</v>
      </c>
      <c r="M47" s="64">
        <f t="shared" si="12"/>
        <v>417551.95991065254</v>
      </c>
      <c r="N47" s="64">
        <f t="shared" si="12"/>
        <v>407338.08831337438</v>
      </c>
      <c r="O47" s="64">
        <f t="shared" si="12"/>
        <v>419564.12375762913</v>
      </c>
      <c r="P47" s="64">
        <f t="shared" si="12"/>
        <v>490648.29713529575</v>
      </c>
      <c r="Q47" s="64">
        <f t="shared" si="12"/>
        <v>577245.71184720891</v>
      </c>
      <c r="R47" s="64">
        <f t="shared" si="12"/>
        <v>687623.28611145006</v>
      </c>
      <c r="S47" s="64">
        <f t="shared" si="12"/>
        <v>802906.76699310401</v>
      </c>
      <c r="T47" s="64">
        <f t="shared" si="12"/>
        <v>876564.42210703075</v>
      </c>
      <c r="U47" s="64">
        <f t="shared" si="12"/>
        <v>899720.95101709338</v>
      </c>
      <c r="V47" s="64">
        <f t="shared" si="12"/>
        <v>882494.56811001559</v>
      </c>
    </row>
    <row r="48" spans="1:22">
      <c r="A48" s="64" t="s">
        <v>243</v>
      </c>
      <c r="C48" s="64">
        <f>B16*C39</f>
        <v>173413.59435251655</v>
      </c>
      <c r="D48" s="64">
        <f t="shared" si="12"/>
        <v>196969.70929984306</v>
      </c>
      <c r="E48" s="64">
        <f t="shared" si="12"/>
        <v>222716.49038457975</v>
      </c>
      <c r="F48" s="64">
        <f t="shared" si="12"/>
        <v>256812.37316419641</v>
      </c>
      <c r="G48" s="64">
        <f t="shared" si="12"/>
        <v>280654.90762205975</v>
      </c>
      <c r="H48" s="64">
        <f t="shared" si="12"/>
        <v>317423.88230444706</v>
      </c>
      <c r="I48" s="64">
        <f t="shared" si="12"/>
        <v>377089.12415741285</v>
      </c>
      <c r="J48" s="64">
        <f t="shared" si="12"/>
        <v>406996.13726906345</v>
      </c>
      <c r="K48" s="64">
        <f t="shared" si="12"/>
        <v>380201.36848814</v>
      </c>
      <c r="L48" s="64">
        <f t="shared" si="12"/>
        <v>425467.72475197061</v>
      </c>
      <c r="M48" s="64">
        <f t="shared" si="12"/>
        <v>437305.16475463286</v>
      </c>
      <c r="N48" s="64">
        <f t="shared" si="12"/>
        <v>403860.35256740247</v>
      </c>
      <c r="O48" s="64">
        <f t="shared" si="12"/>
        <v>401688.11277521239</v>
      </c>
      <c r="P48" s="64">
        <f t="shared" si="12"/>
        <v>469037.06806510704</v>
      </c>
      <c r="Q48" s="64">
        <f t="shared" si="12"/>
        <v>549346.45881453098</v>
      </c>
      <c r="R48" s="64">
        <f t="shared" si="12"/>
        <v>671919.01758780796</v>
      </c>
      <c r="S48" s="64">
        <f t="shared" si="12"/>
        <v>783814.34263143258</v>
      </c>
      <c r="T48" s="64">
        <f t="shared" si="12"/>
        <v>893391.5127016796</v>
      </c>
      <c r="U48" s="64">
        <f t="shared" si="12"/>
        <v>853275.97403297166</v>
      </c>
      <c r="V48" s="64">
        <f t="shared" si="12"/>
        <v>980546.08638462506</v>
      </c>
    </row>
    <row r="49" spans="1:22">
      <c r="A49" s="64" t="s">
        <v>244</v>
      </c>
      <c r="C49" s="64">
        <f>B18*C40</f>
        <v>1138136.7810255662</v>
      </c>
      <c r="D49" s="64">
        <f t="shared" ref="D49:V49" si="13">C18*D40</f>
        <v>1203148.333938733</v>
      </c>
      <c r="E49" s="64">
        <f t="shared" si="13"/>
        <v>1317105.9085115152</v>
      </c>
      <c r="F49" s="64">
        <f t="shared" si="13"/>
        <v>1479104.3065830534</v>
      </c>
      <c r="G49" s="64">
        <f t="shared" si="13"/>
        <v>1690867.5942747616</v>
      </c>
      <c r="H49" s="64">
        <f t="shared" si="13"/>
        <v>1864262.4242617979</v>
      </c>
      <c r="I49" s="64">
        <f t="shared" si="13"/>
        <v>2053088.5931379374</v>
      </c>
      <c r="J49" s="64">
        <f t="shared" si="13"/>
        <v>2179148.7622622587</v>
      </c>
      <c r="K49" s="64">
        <f t="shared" si="13"/>
        <v>2139959.1320796441</v>
      </c>
      <c r="L49" s="64">
        <f t="shared" si="13"/>
        <v>1982137.4320115347</v>
      </c>
      <c r="M49" s="64">
        <f t="shared" si="13"/>
        <v>2106027.8826872357</v>
      </c>
      <c r="N49" s="64">
        <f t="shared" si="13"/>
        <v>2045004.7426846081</v>
      </c>
      <c r="O49" s="64">
        <f t="shared" si="13"/>
        <v>1854512.8227763451</v>
      </c>
      <c r="P49" s="64">
        <f t="shared" si="13"/>
        <v>1999240.483598362</v>
      </c>
      <c r="Q49" s="64">
        <f t="shared" si="13"/>
        <v>2281830.2977756537</v>
      </c>
      <c r="R49" s="64">
        <f t="shared" si="13"/>
        <v>2794330.8548133099</v>
      </c>
      <c r="S49" s="64">
        <f t="shared" si="13"/>
        <v>3294246.8522174503</v>
      </c>
      <c r="T49" s="64">
        <f t="shared" si="13"/>
        <v>3839963.6632153369</v>
      </c>
      <c r="U49" s="64">
        <f t="shared" si="13"/>
        <v>4212839.4448953969</v>
      </c>
      <c r="V49" s="64">
        <f t="shared" si="13"/>
        <v>4268021.391691464</v>
      </c>
    </row>
    <row r="50" spans="1:22">
      <c r="A50" s="64" t="s">
        <v>246</v>
      </c>
      <c r="C50" s="64">
        <f>SUM(C43:C47)</f>
        <v>1311550.3753780825</v>
      </c>
      <c r="D50" s="64">
        <f t="shared" ref="D50:V50" si="14">SUM(D43:D47)</f>
        <v>1400118.043238576</v>
      </c>
      <c r="E50" s="64">
        <f t="shared" si="14"/>
        <v>1539822.3988960949</v>
      </c>
      <c r="F50" s="64">
        <f t="shared" si="14"/>
        <v>1735916.6797472499</v>
      </c>
      <c r="G50" s="64">
        <f t="shared" si="14"/>
        <v>1971522.5018968214</v>
      </c>
      <c r="H50" s="64">
        <f t="shared" si="14"/>
        <v>2181686.3065662449</v>
      </c>
      <c r="I50" s="64">
        <f t="shared" si="14"/>
        <v>2430177.7172953505</v>
      </c>
      <c r="J50" s="64">
        <f t="shared" si="14"/>
        <v>2586144.8995313216</v>
      </c>
      <c r="K50" s="64">
        <f t="shared" si="14"/>
        <v>2520160.5005677841</v>
      </c>
      <c r="L50" s="64">
        <f t="shared" si="14"/>
        <v>2407605.1567635052</v>
      </c>
      <c r="M50" s="64">
        <f t="shared" si="14"/>
        <v>2543333.0474418686</v>
      </c>
      <c r="N50" s="64">
        <f t="shared" si="14"/>
        <v>2448865.09525201</v>
      </c>
      <c r="O50" s="64">
        <f t="shared" si="14"/>
        <v>2256200.9355515577</v>
      </c>
      <c r="P50" s="64">
        <f t="shared" si="14"/>
        <v>2468277.5516634691</v>
      </c>
      <c r="Q50" s="64">
        <f t="shared" si="14"/>
        <v>2831176.7565901843</v>
      </c>
      <c r="R50" s="64">
        <f t="shared" si="14"/>
        <v>3466249.8724011183</v>
      </c>
      <c r="S50" s="64">
        <f t="shared" si="14"/>
        <v>4078061.1948488834</v>
      </c>
      <c r="T50" s="64">
        <f t="shared" si="14"/>
        <v>4733355.1759170163</v>
      </c>
      <c r="U50" s="64">
        <f t="shared" si="14"/>
        <v>5066115.4189283689</v>
      </c>
      <c r="V50" s="64">
        <f t="shared" si="14"/>
        <v>5248567.4780760892</v>
      </c>
    </row>
    <row r="51" spans="1:22">
      <c r="A51" s="64" t="s">
        <v>247</v>
      </c>
      <c r="C51" s="64">
        <f>SUM(C48:C49)</f>
        <v>1311550.3753780827</v>
      </c>
      <c r="D51" s="64">
        <f t="shared" ref="D51:V51" si="15">SUM(D48:D49)</f>
        <v>1400118.043238576</v>
      </c>
      <c r="E51" s="64">
        <f t="shared" si="15"/>
        <v>1539822.3988960949</v>
      </c>
      <c r="F51" s="64">
        <f t="shared" si="15"/>
        <v>1735916.6797472499</v>
      </c>
      <c r="G51" s="64">
        <f t="shared" si="15"/>
        <v>1971522.5018968214</v>
      </c>
      <c r="H51" s="64">
        <f t="shared" si="15"/>
        <v>2181686.3065662449</v>
      </c>
      <c r="I51" s="64">
        <f t="shared" si="15"/>
        <v>2430177.71729535</v>
      </c>
      <c r="J51" s="64">
        <f t="shared" si="15"/>
        <v>2586144.8995313221</v>
      </c>
      <c r="K51" s="64">
        <f t="shared" si="15"/>
        <v>2520160.5005677841</v>
      </c>
      <c r="L51" s="64">
        <f t="shared" si="15"/>
        <v>2407605.1567635052</v>
      </c>
      <c r="M51" s="64">
        <f t="shared" si="15"/>
        <v>2543333.0474418686</v>
      </c>
      <c r="N51" s="64">
        <f t="shared" si="15"/>
        <v>2448865.0952520105</v>
      </c>
      <c r="O51" s="64">
        <f t="shared" si="15"/>
        <v>2256200.9355515577</v>
      </c>
      <c r="P51" s="64">
        <f t="shared" si="15"/>
        <v>2468277.5516634691</v>
      </c>
      <c r="Q51" s="64">
        <f t="shared" si="15"/>
        <v>2831176.7565901848</v>
      </c>
      <c r="R51" s="64">
        <f t="shared" si="15"/>
        <v>3466249.8724011178</v>
      </c>
      <c r="S51" s="64">
        <f t="shared" si="15"/>
        <v>4078061.194848883</v>
      </c>
      <c r="T51" s="64">
        <f t="shared" si="15"/>
        <v>4733355.1759170163</v>
      </c>
      <c r="U51" s="64">
        <f t="shared" si="15"/>
        <v>5066115.4189283689</v>
      </c>
      <c r="V51" s="64">
        <f t="shared" si="15"/>
        <v>5248567.4780760892</v>
      </c>
    </row>
    <row r="52" spans="1:22">
      <c r="C52" s="90"/>
    </row>
    <row r="53" spans="1:22">
      <c r="C53" s="86">
        <f>(C50-B23)/B23</f>
        <v>4.7628643434185859E-2</v>
      </c>
      <c r="D53" s="86">
        <f t="shared" ref="D53:V53" si="16">(D50-C23)/C23</f>
        <v>4.5423479281362422E-2</v>
      </c>
      <c r="E53" s="86">
        <f t="shared" si="16"/>
        <v>4.3476229958639166E-2</v>
      </c>
      <c r="F53" s="86">
        <f t="shared" si="16"/>
        <v>6.1964316255581284E-2</v>
      </c>
      <c r="G53" s="86">
        <f t="shared" si="16"/>
        <v>1.3626940407555953E-2</v>
      </c>
      <c r="H53" s="86">
        <f t="shared" si="16"/>
        <v>4.313886172031834E-2</v>
      </c>
      <c r="I53" s="86">
        <f t="shared" si="16"/>
        <v>6.9834104862133067E-2</v>
      </c>
      <c r="J53" s="86">
        <f t="shared" si="16"/>
        <v>3.2792216585231855E-2</v>
      </c>
      <c r="K53" s="86">
        <f t="shared" si="16"/>
        <v>-3.5517628248311927E-4</v>
      </c>
      <c r="L53" s="86">
        <f t="shared" si="16"/>
        <v>5.8319643346118027E-2</v>
      </c>
      <c r="M53" s="86">
        <f t="shared" si="16"/>
        <v>5.8779950410709856E-3</v>
      </c>
      <c r="N53" s="86">
        <f t="shared" si="16"/>
        <v>-6.2497129732347568E-3</v>
      </c>
      <c r="O53" s="86">
        <f t="shared" si="16"/>
        <v>1.6814850847457468E-2</v>
      </c>
      <c r="P53" s="86">
        <f t="shared" si="16"/>
        <v>7.3641615919579143E-2</v>
      </c>
      <c r="Q53" s="86">
        <f t="shared" si="16"/>
        <v>5.8133326193300423E-2</v>
      </c>
      <c r="R53" s="86">
        <f t="shared" si="16"/>
        <v>7.1931392033845021E-2</v>
      </c>
      <c r="S53" s="86">
        <f t="shared" si="16"/>
        <v>6.9916137434234554E-2</v>
      </c>
      <c r="T53" s="86">
        <f t="shared" si="16"/>
        <v>4.770958318950333E-2</v>
      </c>
      <c r="U53" s="86">
        <f t="shared" si="16"/>
        <v>-4.4116830928497601E-2</v>
      </c>
      <c r="V53" s="86">
        <f t="shared" si="16"/>
        <v>8.8035424213885119E-2</v>
      </c>
    </row>
    <row r="55" spans="1:22">
      <c r="A55" s="64" t="s">
        <v>248</v>
      </c>
      <c r="C55" s="64">
        <f>C9</f>
        <v>1991</v>
      </c>
      <c r="D55" s="64">
        <f t="shared" ref="D55:V55" si="17">D9</f>
        <v>1992</v>
      </c>
      <c r="E55" s="64">
        <f t="shared" si="17"/>
        <v>1993</v>
      </c>
      <c r="F55" s="64">
        <f t="shared" si="17"/>
        <v>1994</v>
      </c>
      <c r="G55" s="64">
        <f t="shared" si="17"/>
        <v>1995</v>
      </c>
      <c r="H55" s="64">
        <f t="shared" si="17"/>
        <v>1996</v>
      </c>
      <c r="I55" s="64">
        <f t="shared" si="17"/>
        <v>1997</v>
      </c>
      <c r="J55" s="64">
        <f t="shared" si="17"/>
        <v>1998</v>
      </c>
      <c r="K55" s="64">
        <f t="shared" si="17"/>
        <v>1999</v>
      </c>
      <c r="L55" s="64">
        <f t="shared" si="17"/>
        <v>2000</v>
      </c>
      <c r="M55" s="64">
        <f t="shared" si="17"/>
        <v>2001</v>
      </c>
      <c r="N55" s="64">
        <f t="shared" si="17"/>
        <v>2002</v>
      </c>
      <c r="O55" s="64">
        <f t="shared" si="17"/>
        <v>2003</v>
      </c>
      <c r="P55" s="64">
        <f t="shared" si="17"/>
        <v>2004</v>
      </c>
      <c r="Q55" s="64">
        <f t="shared" si="17"/>
        <v>2005</v>
      </c>
      <c r="R55" s="64">
        <f t="shared" si="17"/>
        <v>2006</v>
      </c>
      <c r="S55" s="64">
        <f t="shared" si="17"/>
        <v>2007</v>
      </c>
      <c r="T55" s="64">
        <f t="shared" si="17"/>
        <v>2008</v>
      </c>
      <c r="U55" s="64">
        <f t="shared" si="17"/>
        <v>2009</v>
      </c>
      <c r="V55" s="64">
        <f t="shared" si="17"/>
        <v>2010</v>
      </c>
    </row>
    <row r="56" spans="1:22">
      <c r="A56" s="64" t="s">
        <v>238</v>
      </c>
      <c r="C56" s="86">
        <f>(C43-B11)/B23</f>
        <v>4.2009195711169732E-3</v>
      </c>
      <c r="D56" s="86">
        <f t="shared" ref="D56:V56" si="18">(D43-C11)/C23</f>
        <v>2.9116237893719093E-3</v>
      </c>
      <c r="E56" s="86">
        <f t="shared" si="18"/>
        <v>2.6420497608920413E-3</v>
      </c>
      <c r="F56" s="86">
        <f t="shared" si="18"/>
        <v>1.7843039906644468E-3</v>
      </c>
      <c r="G56" s="86">
        <f t="shared" si="18"/>
        <v>1.287470630867231E-3</v>
      </c>
      <c r="H56" s="86">
        <f t="shared" si="18"/>
        <v>1.9482779102501693E-4</v>
      </c>
      <c r="I56" s="86">
        <f t="shared" si="18"/>
        <v>3.9921452354885157E-3</v>
      </c>
      <c r="J56" s="86">
        <f t="shared" si="18"/>
        <v>3.27246066506057E-3</v>
      </c>
      <c r="K56" s="86">
        <f t="shared" si="18"/>
        <v>3.1620698033509921E-3</v>
      </c>
      <c r="L56" s="86">
        <f t="shared" si="18"/>
        <v>1.5423295274667177E-3</v>
      </c>
      <c r="M56" s="86">
        <f t="shared" si="18"/>
        <v>1.4799908398885691E-3</v>
      </c>
      <c r="N56" s="86">
        <f t="shared" si="18"/>
        <v>2.3693041559417131E-3</v>
      </c>
      <c r="O56" s="86">
        <f t="shared" si="18"/>
        <v>1.7369055431148413E-3</v>
      </c>
      <c r="P56" s="86">
        <f t="shared" si="18"/>
        <v>3.4213840044311954E-3</v>
      </c>
      <c r="Q56" s="86">
        <f t="shared" si="18"/>
        <v>4.263262315625892E-3</v>
      </c>
      <c r="R56" s="86">
        <f t="shared" si="18"/>
        <v>4.2553808014605746E-3</v>
      </c>
      <c r="S56" s="86">
        <f t="shared" si="18"/>
        <v>6.6077673507370953E-3</v>
      </c>
      <c r="T56" s="86">
        <f t="shared" si="18"/>
        <v>3.7484570639000603E-3</v>
      </c>
      <c r="U56" s="86">
        <f t="shared" si="18"/>
        <v>4.7421881464383099E-3</v>
      </c>
      <c r="V56" s="86">
        <f t="shared" si="18"/>
        <v>5.8431784335945076E-3</v>
      </c>
    </row>
    <row r="57" spans="1:22">
      <c r="A57" s="64" t="s">
        <v>239</v>
      </c>
      <c r="C57" s="86">
        <f>(C44-B12)/B23</f>
        <v>1.8953393643538662E-2</v>
      </c>
      <c r="D57" s="86">
        <f t="shared" ref="D57:V57" si="19">(D44-C12)/C23</f>
        <v>2.0874899285345111E-2</v>
      </c>
      <c r="E57" s="86">
        <f t="shared" si="19"/>
        <v>1.9386708125927524E-2</v>
      </c>
      <c r="F57" s="86">
        <f t="shared" si="19"/>
        <v>3.1508993099878549E-2</v>
      </c>
      <c r="G57" s="86">
        <f t="shared" si="19"/>
        <v>3.7847118823719347E-3</v>
      </c>
      <c r="H57" s="86">
        <f t="shared" si="19"/>
        <v>1.6395995922031229E-2</v>
      </c>
      <c r="I57" s="86">
        <f t="shared" si="19"/>
        <v>2.7684833953740075E-2</v>
      </c>
      <c r="J57" s="86">
        <f t="shared" si="19"/>
        <v>1.2938289532251009E-2</v>
      </c>
      <c r="K57" s="86">
        <f t="shared" si="19"/>
        <v>5.7482403599721822E-3</v>
      </c>
      <c r="L57" s="86">
        <f t="shared" si="19"/>
        <v>2.6253170543498034E-2</v>
      </c>
      <c r="M57" s="86">
        <f t="shared" si="19"/>
        <v>7.5619292780382966E-3</v>
      </c>
      <c r="N57" s="86">
        <f t="shared" si="19"/>
        <v>2.4120981472820942E-3</v>
      </c>
      <c r="O57" s="86">
        <f t="shared" si="19"/>
        <v>8.3074119487752639E-3</v>
      </c>
      <c r="P57" s="86">
        <f t="shared" si="19"/>
        <v>2.8347112796192692E-2</v>
      </c>
      <c r="Q57" s="86">
        <f t="shared" si="19"/>
        <v>2.8784456427434088E-2</v>
      </c>
      <c r="R57" s="86">
        <f t="shared" si="19"/>
        <v>3.3186924018453773E-2</v>
      </c>
      <c r="S57" s="86">
        <f t="shared" si="19"/>
        <v>3.1015599917027389E-2</v>
      </c>
      <c r="T57" s="86">
        <f t="shared" si="19"/>
        <v>2.135056341589776E-2</v>
      </c>
      <c r="U57" s="86">
        <f t="shared" si="19"/>
        <v>-4.2394804944243542E-3</v>
      </c>
      <c r="V57" s="86">
        <f t="shared" si="19"/>
        <v>3.242456668893906E-2</v>
      </c>
    </row>
    <row r="58" spans="1:22">
      <c r="A58" s="64" t="s">
        <v>240</v>
      </c>
      <c r="C58" s="86">
        <f>(C45-B13)/B23</f>
        <v>8.2042048419032898E-3</v>
      </c>
      <c r="D58" s="86">
        <f t="shared" ref="D58:V58" si="20">(D45-C13)/C23</f>
        <v>1.0736363597036152E-2</v>
      </c>
      <c r="E58" s="86">
        <f t="shared" si="20"/>
        <v>7.5028553560085335E-3</v>
      </c>
      <c r="F58" s="86">
        <f t="shared" si="20"/>
        <v>1.4510525639819919E-2</v>
      </c>
      <c r="G58" s="86">
        <f t="shared" si="20"/>
        <v>-1.0560229017204987E-2</v>
      </c>
      <c r="H58" s="86">
        <f t="shared" si="20"/>
        <v>8.4356607558230441E-3</v>
      </c>
      <c r="I58" s="86">
        <f t="shared" si="20"/>
        <v>2.0928686121423838E-2</v>
      </c>
      <c r="J58" s="86">
        <f t="shared" si="20"/>
        <v>7.2022819987562423E-3</v>
      </c>
      <c r="K58" s="86">
        <f t="shared" si="20"/>
        <v>-1.0087199368287893E-2</v>
      </c>
      <c r="L58" s="86">
        <f t="shared" si="20"/>
        <v>7.9971828504825596E-3</v>
      </c>
      <c r="M58" s="86">
        <f t="shared" si="20"/>
        <v>-3.2392837035112041E-3</v>
      </c>
      <c r="N58" s="86">
        <f t="shared" si="20"/>
        <v>-7.1584199801919225E-3</v>
      </c>
      <c r="O58" s="86">
        <f t="shared" si="20"/>
        <v>-1.5391743252528424E-3</v>
      </c>
      <c r="P58" s="86">
        <f t="shared" si="20"/>
        <v>1.597872767105496E-2</v>
      </c>
      <c r="Q58" s="86">
        <f t="shared" si="20"/>
        <v>1.5002805459789046E-2</v>
      </c>
      <c r="R58" s="86">
        <f t="shared" si="20"/>
        <v>1.8924197078931733E-2</v>
      </c>
      <c r="S58" s="86">
        <f t="shared" si="20"/>
        <v>1.9311398366177148E-2</v>
      </c>
      <c r="T58" s="86">
        <f t="shared" si="20"/>
        <v>1.5709492878093163E-2</v>
      </c>
      <c r="U58" s="86">
        <f t="shared" si="20"/>
        <v>-1.5764535179478026E-2</v>
      </c>
      <c r="V58" s="86">
        <f t="shared" si="20"/>
        <v>2.1930114795785303E-2</v>
      </c>
    </row>
    <row r="59" spans="1:22">
      <c r="A59" s="64" t="s">
        <v>241</v>
      </c>
      <c r="C59" s="86">
        <f>(C46-B21)/B23</f>
        <v>1.0393187985496946E-2</v>
      </c>
      <c r="D59" s="86">
        <f t="shared" ref="D59:V59" si="21">(D46-C21)/C23</f>
        <v>3.5321213988152357E-3</v>
      </c>
      <c r="E59" s="86">
        <f t="shared" si="21"/>
        <v>5.4933928335200357E-3</v>
      </c>
      <c r="F59" s="86">
        <f t="shared" si="21"/>
        <v>2.6715790655401418E-3</v>
      </c>
      <c r="G59" s="86">
        <f t="shared" si="21"/>
        <v>3.9585950839241988E-3</v>
      </c>
      <c r="H59" s="86">
        <f t="shared" si="21"/>
        <v>6.1087655863289424E-3</v>
      </c>
      <c r="I59" s="86">
        <f t="shared" si="21"/>
        <v>3.991545577857916E-3</v>
      </c>
      <c r="J59" s="86">
        <f t="shared" si="21"/>
        <v>-6.4216216182187843E-4</v>
      </c>
      <c r="K59" s="86">
        <f t="shared" si="21"/>
        <v>-5.116401807949692E-3</v>
      </c>
      <c r="L59" s="86">
        <f t="shared" si="21"/>
        <v>5.8017534829695738E-3</v>
      </c>
      <c r="M59" s="86">
        <f t="shared" si="21"/>
        <v>-5.6973002090365235E-4</v>
      </c>
      <c r="N59" s="86">
        <f t="shared" si="21"/>
        <v>-7.0907878989208105E-3</v>
      </c>
      <c r="O59" s="86">
        <f t="shared" si="21"/>
        <v>1.3606010945581804E-3</v>
      </c>
      <c r="P59" s="86">
        <f t="shared" si="21"/>
        <v>2.1724544324208594E-3</v>
      </c>
      <c r="Q59" s="86">
        <f t="shared" si="21"/>
        <v>-5.6376632385550943E-3</v>
      </c>
      <c r="R59" s="86">
        <f t="shared" si="21"/>
        <v>2.030371072313165E-3</v>
      </c>
      <c r="S59" s="86">
        <f t="shared" si="21"/>
        <v>1.8122624184744628E-3</v>
      </c>
      <c r="T59" s="86">
        <f t="shared" si="21"/>
        <v>3.5987569947465887E-3</v>
      </c>
      <c r="U59" s="86">
        <f t="shared" si="21"/>
        <v>-1.0969779724960112E-2</v>
      </c>
      <c r="V59" s="86">
        <f t="shared" si="21"/>
        <v>8.9027004867819701E-3</v>
      </c>
    </row>
    <row r="60" spans="1:22">
      <c r="A60" s="64" t="s">
        <v>249</v>
      </c>
      <c r="C60" s="86">
        <f>(C47-B15)/B23</f>
        <v>5.8769373921300711E-3</v>
      </c>
      <c r="D60" s="86">
        <f t="shared" ref="D60:V61" si="22">(D47-C15)/C23</f>
        <v>7.3684712107941301E-3</v>
      </c>
      <c r="E60" s="86">
        <f t="shared" si="22"/>
        <v>8.4512238822911766E-3</v>
      </c>
      <c r="F60" s="86">
        <f t="shared" si="22"/>
        <v>1.1488914459678229E-2</v>
      </c>
      <c r="G60" s="86">
        <f t="shared" si="22"/>
        <v>1.5156391827597556E-2</v>
      </c>
      <c r="H60" s="86">
        <f t="shared" si="22"/>
        <v>1.2003611665110138E-2</v>
      </c>
      <c r="I60" s="86">
        <f t="shared" si="22"/>
        <v>1.3236893973622616E-2</v>
      </c>
      <c r="J60" s="86">
        <f t="shared" si="22"/>
        <v>1.0021346550986002E-2</v>
      </c>
      <c r="K60" s="86">
        <f t="shared" si="22"/>
        <v>5.9381147304313027E-3</v>
      </c>
      <c r="L60" s="86">
        <f t="shared" si="22"/>
        <v>1.6725206941701265E-2</v>
      </c>
      <c r="M60" s="86">
        <f t="shared" si="22"/>
        <v>6.4508864755906208E-4</v>
      </c>
      <c r="N60" s="86">
        <f t="shared" si="22"/>
        <v>3.2180926026542695E-3</v>
      </c>
      <c r="O60" s="86">
        <f t="shared" si="22"/>
        <v>6.9491065862620294E-3</v>
      </c>
      <c r="P60" s="86">
        <f t="shared" si="22"/>
        <v>2.3721937015479456E-2</v>
      </c>
      <c r="Q60" s="86">
        <f t="shared" si="22"/>
        <v>1.5720465229006476E-2</v>
      </c>
      <c r="R60" s="86">
        <f t="shared" si="22"/>
        <v>1.3534519062685657E-2</v>
      </c>
      <c r="S60" s="86">
        <f t="shared" si="22"/>
        <v>1.1169109381818398E-2</v>
      </c>
      <c r="T60" s="86">
        <f t="shared" si="22"/>
        <v>3.3023128368657702E-3</v>
      </c>
      <c r="U60" s="86">
        <f t="shared" si="22"/>
        <v>-1.7885223676073425E-2</v>
      </c>
      <c r="V60" s="86">
        <f t="shared" si="22"/>
        <v>1.8934863808784171E-2</v>
      </c>
    </row>
    <row r="61" spans="1:22">
      <c r="A61" s="64" t="s">
        <v>243</v>
      </c>
      <c r="C61" s="86">
        <f>(C48-B16)/B24</f>
        <v>1.7267024037699551E-2</v>
      </c>
      <c r="D61" s="86">
        <f t="shared" si="22"/>
        <v>2.0872480158363467E-2</v>
      </c>
      <c r="E61" s="86">
        <f t="shared" si="22"/>
        <v>1.403085191601915E-2</v>
      </c>
      <c r="F61" s="86">
        <f t="shared" si="22"/>
        <v>2.0828489046777126E-2</v>
      </c>
      <c r="G61" s="86">
        <f t="shared" si="22"/>
        <v>7.8442731139658165E-3</v>
      </c>
      <c r="H61" s="86">
        <f t="shared" si="22"/>
        <v>1.2648216789536374E-2</v>
      </c>
      <c r="I61" s="86">
        <f t="shared" si="22"/>
        <v>2.4486113170921853E-2</v>
      </c>
      <c r="J61" s="86">
        <f t="shared" si="22"/>
        <v>1.2738345130213602E-2</v>
      </c>
      <c r="K61" s="86">
        <f t="shared" si="22"/>
        <v>-5.5502711077852224E-3</v>
      </c>
      <c r="L61" s="86">
        <f t="shared" si="22"/>
        <v>2.1280809603369488E-2</v>
      </c>
      <c r="M61" s="86">
        <f t="shared" si="22"/>
        <v>6.6380868259760081E-5</v>
      </c>
      <c r="N61" s="86">
        <f t="shared" si="22"/>
        <v>-9.838470354635899E-3</v>
      </c>
      <c r="O61" s="86">
        <f t="shared" si="22"/>
        <v>2.4749157214355895E-3</v>
      </c>
      <c r="P61" s="86">
        <f t="shared" si="22"/>
        <v>2.5290083623903489E-2</v>
      </c>
      <c r="Q61" s="86">
        <f t="shared" si="22"/>
        <v>2.0757490015864227E-2</v>
      </c>
      <c r="R61" s="86">
        <f t="shared" si="22"/>
        <v>2.639578586924473E-2</v>
      </c>
      <c r="S61" s="86">
        <f t="shared" si="22"/>
        <v>2.3676566718643519E-2</v>
      </c>
      <c r="T61" s="86">
        <f t="shared" si="22"/>
        <v>1.4685732095633241E-2</v>
      </c>
      <c r="U61" s="86">
        <f t="shared" si="22"/>
        <v>-2.7812105825088026E-2</v>
      </c>
      <c r="V61" s="86">
        <f t="shared" si="22"/>
        <v>3.7822315058199073E-2</v>
      </c>
    </row>
    <row r="62" spans="1:22">
      <c r="A62" s="64" t="s">
        <v>244</v>
      </c>
      <c r="C62" s="86">
        <f>(C49-B18)/B24</f>
        <v>3.0361619396486562E-2</v>
      </c>
      <c r="D62" s="86">
        <f t="shared" ref="D62:V62" si="23">(D49-C18)/C24</f>
        <v>2.4550999122998914E-2</v>
      </c>
      <c r="E62" s="86">
        <f t="shared" si="23"/>
        <v>2.9445378042620034E-2</v>
      </c>
      <c r="F62" s="86">
        <f t="shared" si="23"/>
        <v>4.1135827208804106E-2</v>
      </c>
      <c r="G62" s="86">
        <f t="shared" si="23"/>
        <v>5.7826672935901054E-3</v>
      </c>
      <c r="H62" s="86">
        <f t="shared" si="23"/>
        <v>3.049064493078197E-2</v>
      </c>
      <c r="I62" s="86">
        <f t="shared" si="23"/>
        <v>4.5347991691211141E-2</v>
      </c>
      <c r="J62" s="86">
        <f t="shared" si="23"/>
        <v>2.0053871455018506E-2</v>
      </c>
      <c r="K62" s="86">
        <f t="shared" si="23"/>
        <v>5.1950948253020332E-3</v>
      </c>
      <c r="L62" s="86">
        <f t="shared" si="23"/>
        <v>3.7038833742748592E-2</v>
      </c>
      <c r="M62" s="86">
        <f t="shared" si="23"/>
        <v>5.8116141728112016E-3</v>
      </c>
      <c r="N62" s="86">
        <f t="shared" si="23"/>
        <v>3.5887573814014496E-3</v>
      </c>
      <c r="O62" s="86">
        <f t="shared" si="23"/>
        <v>1.4339935126021696E-2</v>
      </c>
      <c r="P62" s="86">
        <f t="shared" si="23"/>
        <v>4.8351532295675688E-2</v>
      </c>
      <c r="Q62" s="86">
        <f t="shared" si="23"/>
        <v>3.7375836177436325E-2</v>
      </c>
      <c r="R62" s="86">
        <f t="shared" si="23"/>
        <v>4.5535606164600111E-2</v>
      </c>
      <c r="S62" s="86">
        <f t="shared" si="23"/>
        <v>4.6239570715590886E-2</v>
      </c>
      <c r="T62" s="86">
        <f t="shared" si="23"/>
        <v>3.3023851093870189E-2</v>
      </c>
      <c r="U62" s="86">
        <f t="shared" si="23"/>
        <v>-1.6304725103409551E-2</v>
      </c>
      <c r="V62" s="86">
        <f t="shared" si="23"/>
        <v>5.0213109155686081E-2</v>
      </c>
    </row>
    <row r="63" spans="1:22">
      <c r="C63" s="64">
        <f>C9</f>
        <v>1991</v>
      </c>
      <c r="D63" s="64">
        <f t="shared" ref="D63:V63" si="24">D9</f>
        <v>1992</v>
      </c>
      <c r="E63" s="64">
        <f t="shared" si="24"/>
        <v>1993</v>
      </c>
      <c r="F63" s="64">
        <f t="shared" si="24"/>
        <v>1994</v>
      </c>
      <c r="G63" s="64">
        <f t="shared" si="24"/>
        <v>1995</v>
      </c>
      <c r="H63" s="64">
        <f t="shared" si="24"/>
        <v>1996</v>
      </c>
      <c r="I63" s="64">
        <f t="shared" si="24"/>
        <v>1997</v>
      </c>
      <c r="J63" s="64">
        <f t="shared" si="24"/>
        <v>1998</v>
      </c>
      <c r="K63" s="64">
        <f t="shared" si="24"/>
        <v>1999</v>
      </c>
      <c r="L63" s="64">
        <f t="shared" si="24"/>
        <v>2000</v>
      </c>
      <c r="M63" s="64">
        <f t="shared" si="24"/>
        <v>2001</v>
      </c>
      <c r="N63" s="64">
        <f t="shared" si="24"/>
        <v>2002</v>
      </c>
      <c r="O63" s="64">
        <f t="shared" si="24"/>
        <v>2003</v>
      </c>
      <c r="P63" s="64">
        <f t="shared" si="24"/>
        <v>2004</v>
      </c>
      <c r="Q63" s="64">
        <f t="shared" si="24"/>
        <v>2005</v>
      </c>
      <c r="R63" s="64">
        <f t="shared" si="24"/>
        <v>2006</v>
      </c>
      <c r="S63" s="64">
        <f t="shared" si="24"/>
        <v>2007</v>
      </c>
      <c r="T63" s="64">
        <f t="shared" si="24"/>
        <v>2008</v>
      </c>
      <c r="U63" s="64">
        <f t="shared" si="24"/>
        <v>2009</v>
      </c>
      <c r="V63" s="64">
        <f t="shared" si="24"/>
        <v>2010</v>
      </c>
    </row>
    <row r="64" spans="1:22">
      <c r="A64" s="64" t="s">
        <v>246</v>
      </c>
      <c r="C64" s="91">
        <f>SUM(C56:C60)</f>
        <v>4.7628643434185942E-2</v>
      </c>
      <c r="D64" s="91">
        <f t="shared" ref="D64:V64" si="25">SUM(D56:D60)</f>
        <v>4.5423479281362533E-2</v>
      </c>
      <c r="E64" s="91">
        <f t="shared" si="25"/>
        <v>4.3476229958639312E-2</v>
      </c>
      <c r="F64" s="91">
        <f t="shared" si="25"/>
        <v>6.1964316255581291E-2</v>
      </c>
      <c r="G64" s="91">
        <f t="shared" si="25"/>
        <v>1.3626940407555934E-2</v>
      </c>
      <c r="H64" s="91">
        <f t="shared" si="25"/>
        <v>4.3138861720318375E-2</v>
      </c>
      <c r="I64" s="91">
        <f t="shared" si="25"/>
        <v>6.9834104862132956E-2</v>
      </c>
      <c r="J64" s="91">
        <f t="shared" si="25"/>
        <v>3.2792216585231945E-2</v>
      </c>
      <c r="K64" s="91">
        <f t="shared" si="25"/>
        <v>-3.5517628248310854E-4</v>
      </c>
      <c r="L64" s="91">
        <f t="shared" si="25"/>
        <v>5.8319643346118152E-2</v>
      </c>
      <c r="M64" s="91">
        <f t="shared" si="25"/>
        <v>5.8779950410710723E-3</v>
      </c>
      <c r="N64" s="91">
        <f t="shared" si="25"/>
        <v>-6.2497129732346571E-3</v>
      </c>
      <c r="O64" s="91">
        <f t="shared" si="25"/>
        <v>1.6814850847457471E-2</v>
      </c>
      <c r="P64" s="91">
        <f t="shared" si="25"/>
        <v>7.3641615919579156E-2</v>
      </c>
      <c r="Q64" s="91">
        <f t="shared" si="25"/>
        <v>5.8133326193300409E-2</v>
      </c>
      <c r="R64" s="91">
        <f t="shared" si="25"/>
        <v>7.193139203384491E-2</v>
      </c>
      <c r="S64" s="91">
        <f t="shared" si="25"/>
        <v>6.9916137434234499E-2</v>
      </c>
      <c r="T64" s="91">
        <f t="shared" si="25"/>
        <v>4.7709583189503343E-2</v>
      </c>
      <c r="U64" s="91">
        <f t="shared" si="25"/>
        <v>-4.4116830928497608E-2</v>
      </c>
      <c r="V64" s="91">
        <f t="shared" si="25"/>
        <v>8.8035424213885022E-2</v>
      </c>
    </row>
    <row r="65" spans="1:22">
      <c r="A65" s="64" t="s">
        <v>247</v>
      </c>
      <c r="C65" s="91">
        <f>SUM(C61:C62)</f>
        <v>4.7628643434186116E-2</v>
      </c>
      <c r="D65" s="91">
        <f t="shared" ref="D65:V65" si="26">SUM(D61:D62)</f>
        <v>4.5423479281362381E-2</v>
      </c>
      <c r="E65" s="91">
        <f t="shared" si="26"/>
        <v>4.3476229958639187E-2</v>
      </c>
      <c r="F65" s="91">
        <f t="shared" si="26"/>
        <v>6.1964316255581228E-2</v>
      </c>
      <c r="G65" s="91">
        <f t="shared" si="26"/>
        <v>1.3626940407555922E-2</v>
      </c>
      <c r="H65" s="91">
        <f t="shared" si="26"/>
        <v>4.3138861720318347E-2</v>
      </c>
      <c r="I65" s="91">
        <f t="shared" si="26"/>
        <v>6.9834104862132998E-2</v>
      </c>
      <c r="J65" s="91">
        <f t="shared" si="26"/>
        <v>3.2792216585232112E-2</v>
      </c>
      <c r="K65" s="91">
        <f t="shared" si="26"/>
        <v>-3.551762824831892E-4</v>
      </c>
      <c r="L65" s="91">
        <f t="shared" si="26"/>
        <v>5.8319643346118083E-2</v>
      </c>
      <c r="M65" s="91">
        <f t="shared" si="26"/>
        <v>5.8779950410709613E-3</v>
      </c>
      <c r="N65" s="91">
        <f t="shared" si="26"/>
        <v>-6.2497129732344489E-3</v>
      </c>
      <c r="O65" s="91">
        <f t="shared" si="26"/>
        <v>1.6814850847457284E-2</v>
      </c>
      <c r="P65" s="91">
        <f t="shared" si="26"/>
        <v>7.3641615919579184E-2</v>
      </c>
      <c r="Q65" s="91">
        <f t="shared" si="26"/>
        <v>5.8133326193300555E-2</v>
      </c>
      <c r="R65" s="91">
        <f t="shared" si="26"/>
        <v>7.193139203384484E-2</v>
      </c>
      <c r="S65" s="91">
        <f t="shared" si="26"/>
        <v>6.9916137434234402E-2</v>
      </c>
      <c r="T65" s="91">
        <f t="shared" si="26"/>
        <v>4.7709583189503427E-2</v>
      </c>
      <c r="U65" s="91">
        <f t="shared" si="26"/>
        <v>-4.411683092849758E-2</v>
      </c>
      <c r="V65" s="91">
        <f t="shared" si="26"/>
        <v>8.8035424213885161E-2</v>
      </c>
    </row>
    <row r="66" spans="1:22">
      <c r="C66" s="64">
        <f>C9</f>
        <v>1991</v>
      </c>
      <c r="D66" s="64">
        <f t="shared" ref="D66:V66" si="27">D9</f>
        <v>1992</v>
      </c>
      <c r="E66" s="64">
        <f t="shared" si="27"/>
        <v>1993</v>
      </c>
      <c r="F66" s="64">
        <f t="shared" si="27"/>
        <v>1994</v>
      </c>
      <c r="G66" s="64">
        <f t="shared" si="27"/>
        <v>1995</v>
      </c>
      <c r="H66" s="64">
        <f t="shared" si="27"/>
        <v>1996</v>
      </c>
      <c r="I66" s="64">
        <f t="shared" si="27"/>
        <v>1997</v>
      </c>
      <c r="J66" s="64">
        <f t="shared" si="27"/>
        <v>1998</v>
      </c>
      <c r="K66" s="64">
        <f t="shared" si="27"/>
        <v>1999</v>
      </c>
      <c r="L66" s="64">
        <f t="shared" si="27"/>
        <v>2000</v>
      </c>
      <c r="M66" s="64">
        <f t="shared" si="27"/>
        <v>2001</v>
      </c>
      <c r="N66" s="64">
        <f t="shared" si="27"/>
        <v>2002</v>
      </c>
      <c r="O66" s="64">
        <f t="shared" si="27"/>
        <v>2003</v>
      </c>
      <c r="P66" s="64">
        <f t="shared" si="27"/>
        <v>2004</v>
      </c>
      <c r="Q66" s="64">
        <f t="shared" si="27"/>
        <v>2005</v>
      </c>
      <c r="R66" s="64">
        <f t="shared" si="27"/>
        <v>2006</v>
      </c>
      <c r="S66" s="64">
        <f t="shared" si="27"/>
        <v>2007</v>
      </c>
      <c r="T66" s="64">
        <f t="shared" si="27"/>
        <v>2008</v>
      </c>
      <c r="U66" s="64">
        <f t="shared" si="27"/>
        <v>2009</v>
      </c>
      <c r="V66" s="64">
        <f t="shared" si="27"/>
        <v>2010</v>
      </c>
    </row>
    <row r="67" spans="1:22">
      <c r="B67" s="64" t="s">
        <v>250</v>
      </c>
      <c r="C67" s="91">
        <f>SUM(C56:C59)</f>
        <v>4.1751706042055872E-2</v>
      </c>
      <c r="D67" s="91">
        <f t="shared" ref="D67:V67" si="28">SUM(D56:D59)</f>
        <v>3.8055008070568407E-2</v>
      </c>
      <c r="E67" s="91">
        <f t="shared" si="28"/>
        <v>3.5025006076348134E-2</v>
      </c>
      <c r="F67" s="91">
        <f t="shared" si="28"/>
        <v>5.0475401795903062E-2</v>
      </c>
      <c r="G67" s="91">
        <f t="shared" si="28"/>
        <v>-1.5294514200416215E-3</v>
      </c>
      <c r="H67" s="91">
        <f t="shared" si="28"/>
        <v>3.1135250055208234E-2</v>
      </c>
      <c r="I67" s="91">
        <f t="shared" si="28"/>
        <v>5.6597210888510344E-2</v>
      </c>
      <c r="J67" s="91">
        <f t="shared" si="28"/>
        <v>2.2770870034245945E-2</v>
      </c>
      <c r="K67" s="91">
        <f t="shared" si="28"/>
        <v>-6.2932910129144112E-3</v>
      </c>
      <c r="L67" s="91">
        <f t="shared" si="28"/>
        <v>4.1594436404416887E-2</v>
      </c>
      <c r="M67" s="91">
        <f t="shared" si="28"/>
        <v>5.2329063935120101E-3</v>
      </c>
      <c r="N67" s="91">
        <f t="shared" si="28"/>
        <v>-9.4678055758889261E-3</v>
      </c>
      <c r="O67" s="91">
        <f t="shared" si="28"/>
        <v>9.865744261195443E-3</v>
      </c>
      <c r="P67" s="91">
        <f t="shared" si="28"/>
        <v>4.9919678904099707E-2</v>
      </c>
      <c r="Q67" s="91">
        <f t="shared" si="28"/>
        <v>4.2412860964293933E-2</v>
      </c>
      <c r="R67" s="91">
        <f t="shared" si="28"/>
        <v>5.8396872971159246E-2</v>
      </c>
      <c r="S67" s="91">
        <f t="shared" si="28"/>
        <v>5.8747028052416099E-2</v>
      </c>
      <c r="T67" s="91">
        <f t="shared" si="28"/>
        <v>4.4407270352637571E-2</v>
      </c>
      <c r="U67" s="91">
        <f t="shared" si="28"/>
        <v>-2.6231607252424183E-2</v>
      </c>
      <c r="V67" s="91">
        <f t="shared" si="28"/>
        <v>6.9100560405100847E-2</v>
      </c>
    </row>
    <row r="68" spans="1:22">
      <c r="B68" s="64" t="s">
        <v>251</v>
      </c>
      <c r="C68" s="91">
        <f>C60-C61</f>
        <v>-1.139008664556948E-2</v>
      </c>
      <c r="D68" s="91">
        <f t="shared" ref="D68:V68" si="29">D60-D61</f>
        <v>-1.3504008947569337E-2</v>
      </c>
      <c r="E68" s="91">
        <f t="shared" si="29"/>
        <v>-5.5796280337279732E-3</v>
      </c>
      <c r="F68" s="91">
        <f t="shared" si="29"/>
        <v>-9.3395745870988971E-3</v>
      </c>
      <c r="G68" s="91">
        <f t="shared" si="29"/>
        <v>7.3121187136317399E-3</v>
      </c>
      <c r="H68" s="91">
        <f t="shared" si="29"/>
        <v>-6.4460512442623616E-4</v>
      </c>
      <c r="I68" s="91">
        <f t="shared" si="29"/>
        <v>-1.1249219197299237E-2</v>
      </c>
      <c r="J68" s="91">
        <f t="shared" si="29"/>
        <v>-2.7169985792275999E-3</v>
      </c>
      <c r="K68" s="91">
        <f t="shared" si="29"/>
        <v>1.1488385838216524E-2</v>
      </c>
      <c r="L68" s="91">
        <f t="shared" si="29"/>
        <v>-4.5556026616682226E-3</v>
      </c>
      <c r="M68" s="91">
        <f t="shared" si="29"/>
        <v>5.7870777929930198E-4</v>
      </c>
      <c r="N68" s="91">
        <f t="shared" si="29"/>
        <v>1.3056562957290168E-2</v>
      </c>
      <c r="O68" s="91">
        <f t="shared" si="29"/>
        <v>4.4741908648264399E-3</v>
      </c>
      <c r="P68" s="91">
        <f t="shared" si="29"/>
        <v>-1.5681466084240328E-3</v>
      </c>
      <c r="Q68" s="91">
        <f t="shared" si="29"/>
        <v>-5.0370247868577502E-3</v>
      </c>
      <c r="R68" s="91">
        <f t="shared" si="29"/>
        <v>-1.2861266806559073E-2</v>
      </c>
      <c r="S68" s="91">
        <f t="shared" si="29"/>
        <v>-1.2507457336825121E-2</v>
      </c>
      <c r="T68" s="91">
        <f t="shared" si="29"/>
        <v>-1.1383419258767472E-2</v>
      </c>
      <c r="U68" s="91">
        <f t="shared" si="29"/>
        <v>9.9268821490146007E-3</v>
      </c>
      <c r="V68" s="91">
        <f t="shared" si="29"/>
        <v>-1.8887451249414901E-2</v>
      </c>
    </row>
    <row r="69" spans="1:22">
      <c r="B69" s="64" t="s">
        <v>252</v>
      </c>
      <c r="C69" s="91">
        <f>C67+C68</f>
        <v>3.0361619396486392E-2</v>
      </c>
      <c r="D69" s="91">
        <f t="shared" ref="D69:V69" si="30">D67+D68</f>
        <v>2.455099912299907E-2</v>
      </c>
      <c r="E69" s="91">
        <f t="shared" si="30"/>
        <v>2.9445378042620159E-2</v>
      </c>
      <c r="F69" s="91">
        <f t="shared" si="30"/>
        <v>4.1135827208804168E-2</v>
      </c>
      <c r="G69" s="91">
        <f t="shared" si="30"/>
        <v>5.7826672935901184E-3</v>
      </c>
      <c r="H69" s="91">
        <f t="shared" si="30"/>
        <v>3.0490644930781997E-2</v>
      </c>
      <c r="I69" s="91">
        <f t="shared" si="30"/>
        <v>4.5347991691211106E-2</v>
      </c>
      <c r="J69" s="91">
        <f t="shared" si="30"/>
        <v>2.0053871455018343E-2</v>
      </c>
      <c r="K69" s="91">
        <f t="shared" si="30"/>
        <v>5.195094825302113E-3</v>
      </c>
      <c r="L69" s="91">
        <f t="shared" si="30"/>
        <v>3.7038833742748661E-2</v>
      </c>
      <c r="M69" s="91">
        <f t="shared" si="30"/>
        <v>5.8116141728113118E-3</v>
      </c>
      <c r="N69" s="91">
        <f t="shared" si="30"/>
        <v>3.5887573814012419E-3</v>
      </c>
      <c r="O69" s="91">
        <f t="shared" si="30"/>
        <v>1.4339935126021882E-2</v>
      </c>
      <c r="P69" s="91">
        <f t="shared" si="30"/>
        <v>4.8351532295675674E-2</v>
      </c>
      <c r="Q69" s="91">
        <f t="shared" si="30"/>
        <v>3.7375836177436186E-2</v>
      </c>
      <c r="R69" s="91">
        <f t="shared" si="30"/>
        <v>4.5535606164600173E-2</v>
      </c>
      <c r="S69" s="91">
        <f t="shared" si="30"/>
        <v>4.6239570715590976E-2</v>
      </c>
      <c r="T69" s="91">
        <f t="shared" si="30"/>
        <v>3.3023851093870099E-2</v>
      </c>
      <c r="U69" s="91">
        <f t="shared" si="30"/>
        <v>-1.6304725103409582E-2</v>
      </c>
      <c r="V69" s="91">
        <f t="shared" si="30"/>
        <v>5.0213109155685942E-2</v>
      </c>
    </row>
    <row r="71" spans="1:22">
      <c r="B71" s="64" t="s">
        <v>253</v>
      </c>
      <c r="C71" s="91">
        <f>C61/C65</f>
        <v>0.36253444970691534</v>
      </c>
      <c r="D71" s="91">
        <f t="shared" ref="D71:K71" si="31">D61/D65</f>
        <v>0.4595086173182602</v>
      </c>
      <c r="E71" s="91">
        <f t="shared" si="31"/>
        <v>0.32272466884472972</v>
      </c>
      <c r="F71" s="91">
        <f t="shared" si="31"/>
        <v>0.33613683334884004</v>
      </c>
      <c r="G71" s="91">
        <f t="shared" si="31"/>
        <v>0.57564448653611866</v>
      </c>
      <c r="H71" s="91">
        <f t="shared" si="31"/>
        <v>0.29319774062510973</v>
      </c>
      <c r="I71" s="91">
        <f t="shared" si="31"/>
        <v>0.35063259161497834</v>
      </c>
      <c r="J71" s="91">
        <f t="shared" si="31"/>
        <v>0.38845636119487825</v>
      </c>
      <c r="K71" s="91">
        <f t="shared" si="31"/>
        <v>15.626806691541747</v>
      </c>
      <c r="L71" s="91">
        <f>L61/L65</f>
        <v>0.36489951553837813</v>
      </c>
      <c r="M71" s="91">
        <f t="shared" ref="M71:U71" si="32">M61/M65</f>
        <v>1.1293114028838241E-2</v>
      </c>
      <c r="N71" s="91">
        <f t="shared" si="32"/>
        <v>1.5742275520125431</v>
      </c>
      <c r="O71" s="91">
        <f t="shared" si="32"/>
        <v>0.14718630238756131</v>
      </c>
      <c r="P71" s="91">
        <f t="shared" si="32"/>
        <v>0.34342108477795619</v>
      </c>
      <c r="Q71" s="91">
        <f t="shared" si="32"/>
        <v>0.35706695926606685</v>
      </c>
      <c r="R71" s="91">
        <f t="shared" si="32"/>
        <v>0.36695780691725111</v>
      </c>
      <c r="S71" s="91">
        <f t="shared" si="32"/>
        <v>0.33864237338503628</v>
      </c>
      <c r="T71" s="91">
        <f t="shared" si="32"/>
        <v>0.30781514140044397</v>
      </c>
      <c r="U71" s="91">
        <f t="shared" si="32"/>
        <v>0.63041939413473602</v>
      </c>
      <c r="V71" s="91">
        <f>V61/V65</f>
        <v>0.42962608967849608</v>
      </c>
    </row>
    <row r="72" spans="1:22">
      <c r="B72" s="64" t="s">
        <v>254</v>
      </c>
      <c r="C72" s="91">
        <f t="shared" ref="C72:V72" si="33">C60/C64</f>
        <v>0.12339082048916471</v>
      </c>
      <c r="D72" s="91">
        <f t="shared" si="33"/>
        <v>0.16221723494918294</v>
      </c>
      <c r="E72" s="91">
        <f t="shared" si="33"/>
        <v>0.19438722930509766</v>
      </c>
      <c r="F72" s="91">
        <f t="shared" si="33"/>
        <v>0.18541178461956145</v>
      </c>
      <c r="G72" s="91">
        <f t="shared" si="33"/>
        <v>1.1122373309267255</v>
      </c>
      <c r="H72" s="91">
        <f t="shared" si="33"/>
        <v>0.27825517842665853</v>
      </c>
      <c r="I72" s="91">
        <f t="shared" si="33"/>
        <v>0.18954770022118844</v>
      </c>
      <c r="J72" s="91">
        <f t="shared" si="33"/>
        <v>0.30560137723349695</v>
      </c>
      <c r="K72" s="91">
        <f t="shared" si="33"/>
        <v>-16.71878169599826</v>
      </c>
      <c r="L72" s="91">
        <f t="shared" si="33"/>
        <v>0.28678513759831697</v>
      </c>
      <c r="M72" s="91">
        <f t="shared" si="33"/>
        <v>0.10974637492064229</v>
      </c>
      <c r="N72" s="91">
        <f t="shared" si="33"/>
        <v>-0.51491846368565064</v>
      </c>
      <c r="O72" s="91">
        <f t="shared" si="33"/>
        <v>0.41327197304951324</v>
      </c>
      <c r="P72" s="91">
        <f t="shared" si="33"/>
        <v>0.32212678550379942</v>
      </c>
      <c r="Q72" s="91">
        <f t="shared" si="33"/>
        <v>0.2704208800427832</v>
      </c>
      <c r="R72" s="91">
        <f t="shared" si="33"/>
        <v>0.18815872569680622</v>
      </c>
      <c r="S72" s="91">
        <f t="shared" si="33"/>
        <v>0.15975009192011563</v>
      </c>
      <c r="T72" s="91">
        <f t="shared" si="33"/>
        <v>6.9216971017099921E-2</v>
      </c>
      <c r="U72" s="91">
        <f t="shared" si="33"/>
        <v>0.40540590290950218</v>
      </c>
      <c r="V72" s="91">
        <f t="shared" si="33"/>
        <v>0.21508232598256452</v>
      </c>
    </row>
    <row r="74" spans="1:22">
      <c r="O74" s="64">
        <f t="shared" ref="O74:V74" si="34">O66</f>
        <v>2003</v>
      </c>
      <c r="P74" s="64">
        <f t="shared" si="34"/>
        <v>2004</v>
      </c>
      <c r="Q74" s="64">
        <f t="shared" si="34"/>
        <v>2005</v>
      </c>
      <c r="R74" s="64">
        <f t="shared" si="34"/>
        <v>2006</v>
      </c>
      <c r="S74" s="64">
        <f t="shared" si="34"/>
        <v>2007</v>
      </c>
      <c r="T74" s="64">
        <f t="shared" si="34"/>
        <v>2008</v>
      </c>
      <c r="U74" s="64">
        <f t="shared" si="34"/>
        <v>2009</v>
      </c>
      <c r="V74" s="64">
        <f t="shared" si="34"/>
        <v>2010</v>
      </c>
    </row>
    <row r="75" spans="1:22">
      <c r="A75" s="64" t="s">
        <v>255</v>
      </c>
      <c r="B75" s="90">
        <f>B16-B15</f>
        <v>-17353.716853336984</v>
      </c>
      <c r="C75" s="90">
        <f t="shared" ref="C75:V75" si="35">C16-C15</f>
        <v>1743.7238259989826</v>
      </c>
      <c r="D75" s="90">
        <f t="shared" si="35"/>
        <v>21987.407746231998</v>
      </c>
      <c r="E75" s="90">
        <f t="shared" si="35"/>
        <v>28627.675863408018</v>
      </c>
      <c r="F75" s="90">
        <f t="shared" si="35"/>
        <v>33667.83670826201</v>
      </c>
      <c r="G75" s="90">
        <f t="shared" si="35"/>
        <v>16824.236496282974</v>
      </c>
      <c r="H75" s="90">
        <f t="shared" si="35"/>
        <v>16513.719839688973</v>
      </c>
      <c r="I75" s="90">
        <f t="shared" si="35"/>
        <v>40462.364425058011</v>
      </c>
      <c r="J75" s="90">
        <f t="shared" si="35"/>
        <v>60639.693689987005</v>
      </c>
      <c r="K75" s="90">
        <f t="shared" si="35"/>
        <v>26767.294753277965</v>
      </c>
      <c r="L75" s="90">
        <f t="shared" si="35"/>
        <v>21216.450513096992</v>
      </c>
      <c r="M75" s="90">
        <f t="shared" si="35"/>
        <v>28697.109089275007</v>
      </c>
      <c r="N75" s="90">
        <f t="shared" si="35"/>
        <v>-7948.2708371540066</v>
      </c>
      <c r="O75" s="90">
        <f t="shared" si="35"/>
        <v>-25216.362304498965</v>
      </c>
      <c r="P75" s="90">
        <f t="shared" si="35"/>
        <v>-41376.484252891038</v>
      </c>
      <c r="Q75" s="90">
        <f t="shared" si="35"/>
        <v>-57293.091053194948</v>
      </c>
      <c r="R75" s="90">
        <f t="shared" si="35"/>
        <v>-66765.484545483952</v>
      </c>
      <c r="S75" s="90">
        <f t="shared" si="35"/>
        <v>-34601.060233264929</v>
      </c>
      <c r="T75" s="90">
        <f t="shared" si="35"/>
        <v>6166.8194615229731</v>
      </c>
      <c r="U75" s="90">
        <f t="shared" si="35"/>
        <v>6940.4568465769989</v>
      </c>
      <c r="V75" s="90">
        <f t="shared" si="35"/>
        <v>8477.8224563810509</v>
      </c>
    </row>
    <row r="76" spans="1:22">
      <c r="A76" s="64" t="s">
        <v>256</v>
      </c>
      <c r="B76" s="86">
        <f>(B16-B15)/B15</f>
        <v>-0.10259345732896799</v>
      </c>
      <c r="C76" s="86">
        <f>(C16-C15)/C15</f>
        <v>1.0424492168525257E-2</v>
      </c>
      <c r="D76" s="86">
        <f t="shared" ref="D76:V76" si="36">(D16-D15)/D15</f>
        <v>0.12213582343147857</v>
      </c>
      <c r="E76" s="86">
        <f t="shared" si="36"/>
        <v>0.14746054790443755</v>
      </c>
      <c r="F76" s="86">
        <f t="shared" si="36"/>
        <v>0.1452891853301857</v>
      </c>
      <c r="G76" s="86">
        <f t="shared" si="36"/>
        <v>6.1369539841480393E-2</v>
      </c>
      <c r="H76" s="86">
        <f t="shared" si="36"/>
        <v>5.4151499448812354E-2</v>
      </c>
      <c r="I76" s="86">
        <f t="shared" si="36"/>
        <v>0.12091436142650762</v>
      </c>
      <c r="J76" s="86">
        <f t="shared" si="36"/>
        <v>0.18179861114886928</v>
      </c>
      <c r="K76" s="86">
        <f t="shared" si="36"/>
        <v>7.6415098314410498E-2</v>
      </c>
      <c r="L76" s="86">
        <f t="shared" si="36"/>
        <v>5.1010785784537688E-2</v>
      </c>
      <c r="M76" s="86">
        <f t="shared" si="36"/>
        <v>7.1849136035084471E-2</v>
      </c>
      <c r="N76" s="86">
        <f t="shared" si="36"/>
        <v>-1.9666887996514917E-2</v>
      </c>
      <c r="O76" s="86">
        <f t="shared" si="36"/>
        <v>-5.7820826275024356E-2</v>
      </c>
      <c r="P76" s="86">
        <f t="shared" si="36"/>
        <v>-7.7312703678439815E-2</v>
      </c>
      <c r="Q76" s="86">
        <f t="shared" si="36"/>
        <v>-8.8984130440217371E-2</v>
      </c>
      <c r="R76" s="86">
        <f t="shared" si="36"/>
        <v>-8.7810625602992701E-2</v>
      </c>
      <c r="S76" s="86">
        <f t="shared" si="36"/>
        <v>-4.0156970089233947E-2</v>
      </c>
      <c r="T76" s="86">
        <f t="shared" si="36"/>
        <v>6.2008533832448682E-3</v>
      </c>
      <c r="U76" s="86">
        <f t="shared" si="36"/>
        <v>8.7725649940850921E-3</v>
      </c>
      <c r="V76" s="86">
        <f t="shared" si="36"/>
        <v>8.6343503784133292E-3</v>
      </c>
    </row>
    <row r="78" spans="1:22">
      <c r="B78" s="64">
        <f t="shared" ref="B78:U78" si="37">B9</f>
        <v>1990</v>
      </c>
      <c r="C78" s="64">
        <f t="shared" si="37"/>
        <v>1991</v>
      </c>
      <c r="D78" s="64">
        <f t="shared" si="37"/>
        <v>1992</v>
      </c>
      <c r="E78" s="64">
        <f t="shared" si="37"/>
        <v>1993</v>
      </c>
      <c r="F78" s="64">
        <f t="shared" si="37"/>
        <v>1994</v>
      </c>
      <c r="G78" s="64">
        <f t="shared" si="37"/>
        <v>1995</v>
      </c>
      <c r="H78" s="64">
        <f t="shared" si="37"/>
        <v>1996</v>
      </c>
      <c r="I78" s="64">
        <f t="shared" si="37"/>
        <v>1997</v>
      </c>
      <c r="J78" s="64">
        <f t="shared" si="37"/>
        <v>1998</v>
      </c>
      <c r="K78" s="64">
        <f t="shared" si="37"/>
        <v>1999</v>
      </c>
      <c r="L78" s="64">
        <f t="shared" si="37"/>
        <v>2000</v>
      </c>
      <c r="M78" s="64">
        <f t="shared" si="37"/>
        <v>2001</v>
      </c>
      <c r="N78" s="64">
        <f t="shared" si="37"/>
        <v>2002</v>
      </c>
      <c r="O78" s="64">
        <f t="shared" si="37"/>
        <v>2003</v>
      </c>
      <c r="P78" s="64">
        <f t="shared" si="37"/>
        <v>2004</v>
      </c>
      <c r="Q78" s="64">
        <f t="shared" si="37"/>
        <v>2005</v>
      </c>
      <c r="R78" s="64">
        <f t="shared" si="37"/>
        <v>2006</v>
      </c>
      <c r="S78" s="64">
        <f t="shared" si="37"/>
        <v>2007</v>
      </c>
      <c r="T78" s="64">
        <f t="shared" si="37"/>
        <v>2008</v>
      </c>
      <c r="U78" s="64">
        <f t="shared" si="37"/>
        <v>2009</v>
      </c>
      <c r="V78" s="64">
        <f>V9</f>
        <v>2010</v>
      </c>
    </row>
    <row r="79" spans="1:22">
      <c r="A79" s="64" t="s">
        <v>257</v>
      </c>
      <c r="B79" s="86">
        <f>B13/(B16+B18)</f>
        <v>0.16058916289418756</v>
      </c>
      <c r="C79" s="86">
        <f t="shared" ref="C79:V79" si="38">C13/(C16+C18)</f>
        <v>0.15406731506876273</v>
      </c>
      <c r="D79" s="86">
        <f t="shared" si="38"/>
        <v>0.16202595906292688</v>
      </c>
      <c r="E79" s="86">
        <f t="shared" si="38"/>
        <v>0.16594441696182768</v>
      </c>
      <c r="F79" s="86">
        <f t="shared" si="38"/>
        <v>0.17041684652229938</v>
      </c>
      <c r="G79" s="86">
        <f t="shared" si="38"/>
        <v>0.16182628887548911</v>
      </c>
      <c r="H79" s="86">
        <f t="shared" si="38"/>
        <v>0.15745765589600461</v>
      </c>
      <c r="I79" s="86">
        <f t="shared" si="38"/>
        <v>0.16398929502761747</v>
      </c>
      <c r="J79" s="86">
        <f t="shared" si="38"/>
        <v>0.16596325796341965</v>
      </c>
      <c r="K79" s="86">
        <f t="shared" si="38"/>
        <v>0.15454694892286794</v>
      </c>
      <c r="L79" s="86">
        <f t="shared" si="38"/>
        <v>0.1534081676465634</v>
      </c>
      <c r="M79" s="86">
        <f t="shared" si="38"/>
        <v>0.15024901782948963</v>
      </c>
      <c r="N79" s="86">
        <f t="shared" si="38"/>
        <v>0.14637884917897612</v>
      </c>
      <c r="O79" s="86">
        <f t="shared" si="38"/>
        <v>0.1409491861777456</v>
      </c>
      <c r="P79" s="86">
        <f t="shared" si="38"/>
        <v>0.14745782116953313</v>
      </c>
      <c r="Q79" s="86">
        <f t="shared" si="38"/>
        <v>0.15188847143339082</v>
      </c>
      <c r="R79" s="86">
        <f t="shared" si="38"/>
        <v>0.15765485091866127</v>
      </c>
      <c r="S79" s="86">
        <f t="shared" si="38"/>
        <v>0.16400677236557651</v>
      </c>
      <c r="T79" s="86">
        <f t="shared" si="38"/>
        <v>0.17013141430680245</v>
      </c>
      <c r="U79" s="86">
        <f t="shared" si="38"/>
        <v>0.16571465092474025</v>
      </c>
      <c r="V79" s="86">
        <f t="shared" si="38"/>
        <v>0.16685529385544276</v>
      </c>
    </row>
    <row r="80" spans="1:22">
      <c r="A80" s="64" t="s">
        <v>258</v>
      </c>
      <c r="B80" s="86">
        <f>B13/B18</f>
        <v>0.18274742686512249</v>
      </c>
      <c r="C80" s="86">
        <f t="shared" ref="C80:V80" si="39">C13/C18</f>
        <v>0.17631844111555262</v>
      </c>
      <c r="D80" s="86">
        <f t="shared" si="39"/>
        <v>0.18772455554160242</v>
      </c>
      <c r="E80" s="86">
        <f t="shared" si="39"/>
        <v>0.1921273469255142</v>
      </c>
      <c r="F80" s="86">
        <f t="shared" si="39"/>
        <v>0.1973445005126552</v>
      </c>
      <c r="G80" s="86">
        <f t="shared" si="39"/>
        <v>0.18797840926932613</v>
      </c>
      <c r="H80" s="86">
        <f t="shared" si="39"/>
        <v>0.18341433556243658</v>
      </c>
      <c r="I80" s="86">
        <f t="shared" si="39"/>
        <v>0.19288273584218266</v>
      </c>
      <c r="J80" s="86">
        <f t="shared" si="39"/>
        <v>0.19672299024833703</v>
      </c>
      <c r="K80" s="86">
        <f t="shared" si="39"/>
        <v>0.18525113213559988</v>
      </c>
      <c r="L80" s="86">
        <f t="shared" si="39"/>
        <v>0.1854740429942541</v>
      </c>
      <c r="M80" s="86">
        <f t="shared" si="39"/>
        <v>0.18183902819333922</v>
      </c>
      <c r="N80" s="86">
        <f t="shared" si="39"/>
        <v>0.17819702161197973</v>
      </c>
      <c r="O80" s="86">
        <f t="shared" si="39"/>
        <v>0.17162340402559201</v>
      </c>
      <c r="P80" s="86">
        <f t="shared" si="39"/>
        <v>0.18083156383395066</v>
      </c>
      <c r="Q80" s="86">
        <f t="shared" si="39"/>
        <v>0.18554525507215266</v>
      </c>
      <c r="R80" s="86">
        <f t="shared" si="39"/>
        <v>0.1927236560062123</v>
      </c>
      <c r="S80" s="86">
        <f t="shared" si="39"/>
        <v>0.20075815715452813</v>
      </c>
      <c r="T80" s="86">
        <f t="shared" si="39"/>
        <v>0.20973056984265201</v>
      </c>
      <c r="U80" s="86">
        <f t="shared" si="39"/>
        <v>0.19856678446577097</v>
      </c>
      <c r="V80" s="86">
        <f t="shared" si="39"/>
        <v>0.2009966200544531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2.2.2.45</vt:lpstr>
      <vt:lpstr>2.2.2.67</vt:lpstr>
      <vt:lpstr>Gráfico 1</vt:lpstr>
      <vt:lpstr>Gráfico 2</vt:lpstr>
      <vt:lpstr>Gráfico 3</vt:lpstr>
      <vt:lpstr>Gráfico 4</vt:lpstr>
      <vt:lpstr>Gráfico 5</vt:lpstr>
      <vt:lpstr>Gráfico 6</vt:lpstr>
      <vt:lpstr>Gráfico 7</vt:lpstr>
      <vt:lpstr>Gráfico 8</vt:lpstr>
      <vt:lpstr>Tabela 1</vt:lpstr>
      <vt:lpstr>Tabela 2</vt:lpstr>
      <vt:lpstr>Tabela 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fmlara</dc:creator>
  <cp:lastModifiedBy>fmlara</cp:lastModifiedBy>
  <dcterms:created xsi:type="dcterms:W3CDTF">2012-10-16T23:17:35Z</dcterms:created>
  <dcterms:modified xsi:type="dcterms:W3CDTF">2012-10-20T10:49:03Z</dcterms:modified>
</cp:coreProperties>
</file>