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0" windowWidth="21075" windowHeight="9345" activeTab="9"/>
  </bookViews>
  <sheets>
    <sheet name="Graf 1" sheetId="12" r:id="rId1"/>
    <sheet name="Graf 2" sheetId="4" r:id="rId2"/>
    <sheet name="Graf 3" sheetId="1" r:id="rId3"/>
    <sheet name="Graf 4" sheetId="15" r:id="rId4"/>
    <sheet name="Graf 5" sheetId="7" r:id="rId5"/>
    <sheet name="Graf 6" sheetId="9" r:id="rId6"/>
    <sheet name="Graf 7" sheetId="10" r:id="rId7"/>
    <sheet name="Tab 1" sheetId="13" r:id="rId8"/>
    <sheet name="Tab 2" sheetId="14" r:id="rId9"/>
    <sheet name="Tab 3" sheetId="11" r:id="rId10"/>
    <sheet name="Tab 4" sheetId="5" r:id="rId11"/>
  </sheets>
  <externalReferences>
    <externalReference r:id="rId12"/>
    <externalReference r:id="rId13"/>
    <externalReference r:id="rId14"/>
  </externalReferences>
  <definedNames>
    <definedName name="\a">#REF!</definedName>
    <definedName name="data">#REF!</definedName>
    <definedName name="DIARIO1B">#REF!</definedName>
    <definedName name="DIARIO1E">#REF!</definedName>
    <definedName name="DIARIO2A">#REF!</definedName>
    <definedName name="DIARIO2B">#REF!</definedName>
    <definedName name="DIARIO2E">#REF!</definedName>
    <definedName name="ing">#REF!</definedName>
    <definedName name="MENSAL2">#REF!</definedName>
    <definedName name="MENSAL4">#REF!</definedName>
    <definedName name="Período">#REF!</definedName>
    <definedName name="PMi">'[1]Relat Inf 0009 - graf'!$H$4:$L$16</definedName>
    <definedName name="PMp">'[1]Relat Inf 0009 - graf'!$B$4:$F$16</definedName>
    <definedName name="port">#REF!</definedName>
    <definedName name="Print_Area_MI">'[2]Quadro 1'!#REF!</definedName>
    <definedName name="Quadro_II___Base_monetária_e_componentes">#REF!</definedName>
    <definedName name="Quadro_VI___Meios_de_pagamento_e_componentes">#REF!</definedName>
    <definedName name="RODAPE1">#REF!</definedName>
    <definedName name="RODAPE6">#REF!</definedName>
    <definedName name="RODAPE7">#REF!</definedName>
    <definedName name="RODAPE8">#REF!</definedName>
    <definedName name="Saldos_em_final_de_período">#REF!</definedName>
    <definedName name="seleção">#REF!</definedName>
    <definedName name="ULTMES">#REF!</definedName>
  </definedNames>
  <calcPr calcId="144525"/>
</workbook>
</file>

<file path=xl/calcChain.xml><?xml version="1.0" encoding="utf-8"?>
<calcChain xmlns="http://schemas.openxmlformats.org/spreadsheetml/2006/main">
  <c r="C18" i="7" l="1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I45" i="15"/>
  <c r="I46" i="15"/>
  <c r="I47" i="15"/>
  <c r="I48" i="15"/>
  <c r="I49" i="15"/>
  <c r="I50" i="15"/>
  <c r="I51" i="15"/>
  <c r="I52" i="15"/>
  <c r="I53" i="15"/>
  <c r="I54" i="15"/>
  <c r="I55" i="15"/>
  <c r="I56" i="15"/>
  <c r="I57" i="15"/>
  <c r="I58" i="15"/>
  <c r="I59" i="15"/>
  <c r="I60" i="15"/>
  <c r="I61" i="15"/>
  <c r="I62" i="15"/>
  <c r="I63" i="15"/>
  <c r="I64" i="15"/>
  <c r="I65" i="15"/>
  <c r="I66" i="15"/>
  <c r="I67" i="15"/>
  <c r="I68" i="15"/>
  <c r="I69" i="15"/>
  <c r="I70" i="15"/>
  <c r="I71" i="15"/>
  <c r="I72" i="15"/>
  <c r="I73" i="15"/>
  <c r="I74" i="15"/>
  <c r="I75" i="15"/>
  <c r="I76" i="15"/>
  <c r="I77" i="15"/>
  <c r="I78" i="15"/>
  <c r="I79" i="15"/>
  <c r="I80" i="15"/>
  <c r="I81" i="15"/>
  <c r="I82" i="15"/>
  <c r="I83" i="15"/>
  <c r="I84" i="15"/>
  <c r="I85" i="15"/>
  <c r="I86" i="15"/>
  <c r="I87" i="15"/>
  <c r="I88" i="15"/>
  <c r="I89" i="15"/>
  <c r="I90" i="15"/>
  <c r="I91" i="15"/>
  <c r="I92" i="15"/>
  <c r="I93" i="15"/>
  <c r="I94" i="15"/>
  <c r="I95" i="15"/>
  <c r="I96" i="15"/>
  <c r="I97" i="15"/>
  <c r="I98" i="15"/>
  <c r="I99" i="15"/>
  <c r="I100" i="15"/>
  <c r="I101" i="15"/>
  <c r="I102" i="15"/>
  <c r="I103" i="15"/>
  <c r="I104" i="15"/>
  <c r="I105" i="15"/>
  <c r="I106" i="15"/>
  <c r="I107" i="15"/>
  <c r="I108" i="15"/>
  <c r="I109" i="15"/>
  <c r="I110" i="15"/>
  <c r="I111" i="15"/>
  <c r="I112" i="15"/>
  <c r="I113" i="15"/>
  <c r="I114" i="15"/>
  <c r="I115" i="15"/>
  <c r="I116" i="15"/>
  <c r="I117" i="15"/>
  <c r="I118" i="15"/>
  <c r="I119" i="15"/>
  <c r="I120" i="15"/>
  <c r="I121" i="15"/>
  <c r="I122" i="15"/>
  <c r="I123" i="15"/>
  <c r="I124" i="15"/>
  <c r="I125" i="15"/>
  <c r="I126" i="15"/>
  <c r="I127" i="15"/>
  <c r="I128" i="15"/>
  <c r="I129" i="15"/>
  <c r="I130" i="15"/>
  <c r="I131" i="15"/>
  <c r="I132" i="15"/>
  <c r="I133" i="15"/>
  <c r="I134" i="15"/>
  <c r="I135" i="15"/>
  <c r="I136" i="15"/>
  <c r="I137" i="15"/>
  <c r="I138" i="15"/>
  <c r="I139" i="15"/>
  <c r="I140" i="15"/>
  <c r="I141" i="15"/>
  <c r="I142" i="15"/>
  <c r="I143" i="15"/>
  <c r="I144" i="15"/>
  <c r="I145" i="15"/>
  <c r="C145" i="15"/>
  <c r="B145" i="15"/>
  <c r="C144" i="15"/>
  <c r="B144" i="15"/>
  <c r="E144" i="15" s="1"/>
  <c r="C143" i="15"/>
  <c r="B143" i="15"/>
  <c r="C142" i="15"/>
  <c r="B142" i="15"/>
  <c r="E141" i="15"/>
  <c r="C141" i="15"/>
  <c r="B141" i="15"/>
  <c r="C140" i="15"/>
  <c r="B140" i="15"/>
  <c r="C139" i="15"/>
  <c r="B139" i="15"/>
  <c r="E139" i="15" s="1"/>
  <c r="C138" i="15"/>
  <c r="E138" i="15" s="1"/>
  <c r="B138" i="15"/>
  <c r="C137" i="15"/>
  <c r="B137" i="15"/>
  <c r="E137" i="15" s="1"/>
  <c r="C136" i="15"/>
  <c r="B136" i="15"/>
  <c r="C135" i="15"/>
  <c r="B135" i="15"/>
  <c r="E135" i="15" s="1"/>
  <c r="C134" i="15"/>
  <c r="E134" i="15" s="1"/>
  <c r="B134" i="15"/>
  <c r="C133" i="15"/>
  <c r="H143" i="15" s="1"/>
  <c r="B133" i="15"/>
  <c r="G144" i="15" s="1"/>
  <c r="C132" i="15"/>
  <c r="B132" i="15"/>
  <c r="G143" i="15" s="1"/>
  <c r="C131" i="15"/>
  <c r="H141" i="15" s="1"/>
  <c r="B131" i="15"/>
  <c r="G142" i="15" s="1"/>
  <c r="C130" i="15"/>
  <c r="E130" i="15" s="1"/>
  <c r="B130" i="15"/>
  <c r="G141" i="15" s="1"/>
  <c r="E129" i="15"/>
  <c r="C129" i="15"/>
  <c r="H140" i="15" s="1"/>
  <c r="B129" i="15"/>
  <c r="C128" i="15"/>
  <c r="H139" i="15" s="1"/>
  <c r="B128" i="15"/>
  <c r="G139" i="15" s="1"/>
  <c r="C127" i="15"/>
  <c r="H138" i="15" s="1"/>
  <c r="B127" i="15"/>
  <c r="C126" i="15"/>
  <c r="B126" i="15"/>
  <c r="G137" i="15" s="1"/>
  <c r="E125" i="15"/>
  <c r="C125" i="15"/>
  <c r="H136" i="15" s="1"/>
  <c r="B125" i="15"/>
  <c r="C124" i="15"/>
  <c r="H135" i="15" s="1"/>
  <c r="B124" i="15"/>
  <c r="C123" i="15"/>
  <c r="H134" i="15" s="1"/>
  <c r="B123" i="15"/>
  <c r="C122" i="15"/>
  <c r="E122" i="15" s="1"/>
  <c r="B122" i="15"/>
  <c r="C121" i="15"/>
  <c r="H132" i="15" s="1"/>
  <c r="B121" i="15"/>
  <c r="E121" i="15" s="1"/>
  <c r="C120" i="15"/>
  <c r="H131" i="15" s="1"/>
  <c r="B120" i="15"/>
  <c r="C119" i="15"/>
  <c r="H130" i="15" s="1"/>
  <c r="B119" i="15"/>
  <c r="C118" i="15"/>
  <c r="E118" i="15" s="1"/>
  <c r="B118" i="15"/>
  <c r="C117" i="15"/>
  <c r="H128" i="15" s="1"/>
  <c r="B117" i="15"/>
  <c r="C116" i="15"/>
  <c r="B116" i="15"/>
  <c r="C115" i="15"/>
  <c r="H126" i="15" s="1"/>
  <c r="B115" i="15"/>
  <c r="C114" i="15"/>
  <c r="E114" i="15" s="1"/>
  <c r="B114" i="15"/>
  <c r="E113" i="15"/>
  <c r="C113" i="15"/>
  <c r="H124" i="15" s="1"/>
  <c r="B113" i="15"/>
  <c r="C112" i="15"/>
  <c r="H123" i="15" s="1"/>
  <c r="B112" i="15"/>
  <c r="G123" i="15" s="1"/>
  <c r="C111" i="15"/>
  <c r="H122" i="15" s="1"/>
  <c r="B111" i="15"/>
  <c r="C110" i="15"/>
  <c r="H121" i="15" s="1"/>
  <c r="B110" i="15"/>
  <c r="G121" i="15" s="1"/>
  <c r="E109" i="15"/>
  <c r="C109" i="15"/>
  <c r="H120" i="15" s="1"/>
  <c r="B109" i="15"/>
  <c r="C108" i="15"/>
  <c r="H119" i="15" s="1"/>
  <c r="B108" i="15"/>
  <c r="C107" i="15"/>
  <c r="H118" i="15" s="1"/>
  <c r="B107" i="15"/>
  <c r="C106" i="15"/>
  <c r="E106" i="15" s="1"/>
  <c r="B106" i="15"/>
  <c r="C105" i="15"/>
  <c r="H116" i="15" s="1"/>
  <c r="B105" i="15"/>
  <c r="G116" i="15" s="1"/>
  <c r="C104" i="15"/>
  <c r="H115" i="15" s="1"/>
  <c r="B104" i="15"/>
  <c r="C103" i="15"/>
  <c r="H114" i="15" s="1"/>
  <c r="B103" i="15"/>
  <c r="G114" i="15" s="1"/>
  <c r="C102" i="15"/>
  <c r="E102" i="15" s="1"/>
  <c r="B102" i="15"/>
  <c r="C101" i="15"/>
  <c r="H112" i="15" s="1"/>
  <c r="B101" i="15"/>
  <c r="C100" i="15"/>
  <c r="H111" i="15" s="1"/>
  <c r="B100" i="15"/>
  <c r="C99" i="15"/>
  <c r="H110" i="15" s="1"/>
  <c r="B99" i="15"/>
  <c r="C98" i="15"/>
  <c r="E98" i="15" s="1"/>
  <c r="B98" i="15"/>
  <c r="E97" i="15"/>
  <c r="C97" i="15"/>
  <c r="H108" i="15" s="1"/>
  <c r="B97" i="15"/>
  <c r="C96" i="15"/>
  <c r="H107" i="15" s="1"/>
  <c r="B96" i="15"/>
  <c r="G107" i="15" s="1"/>
  <c r="C95" i="15"/>
  <c r="H106" i="15" s="1"/>
  <c r="B95" i="15"/>
  <c r="C94" i="15"/>
  <c r="H105" i="15" s="1"/>
  <c r="B94" i="15"/>
  <c r="G105" i="15" s="1"/>
  <c r="E93" i="15"/>
  <c r="C93" i="15"/>
  <c r="H104" i="15" s="1"/>
  <c r="B93" i="15"/>
  <c r="C92" i="15"/>
  <c r="H103" i="15" s="1"/>
  <c r="B92" i="15"/>
  <c r="C91" i="15"/>
  <c r="H102" i="15" s="1"/>
  <c r="B91" i="15"/>
  <c r="C90" i="15"/>
  <c r="H101" i="15" s="1"/>
  <c r="B90" i="15"/>
  <c r="C89" i="15"/>
  <c r="H100" i="15" s="1"/>
  <c r="B89" i="15"/>
  <c r="G100" i="15" s="1"/>
  <c r="C88" i="15"/>
  <c r="H99" i="15" s="1"/>
  <c r="B88" i="15"/>
  <c r="C87" i="15"/>
  <c r="H98" i="15" s="1"/>
  <c r="B87" i="15"/>
  <c r="G98" i="15" s="1"/>
  <c r="C86" i="15"/>
  <c r="H97" i="15" s="1"/>
  <c r="B86" i="15"/>
  <c r="C85" i="15"/>
  <c r="H96" i="15" s="1"/>
  <c r="B85" i="15"/>
  <c r="E85" i="15" s="1"/>
  <c r="C84" i="15"/>
  <c r="B84" i="15"/>
  <c r="C83" i="15"/>
  <c r="H94" i="15" s="1"/>
  <c r="B83" i="15"/>
  <c r="C82" i="15"/>
  <c r="H93" i="15" s="1"/>
  <c r="B82" i="15"/>
  <c r="C81" i="15"/>
  <c r="H92" i="15" s="1"/>
  <c r="B81" i="15"/>
  <c r="G92" i="15" s="1"/>
  <c r="C80" i="15"/>
  <c r="B80" i="15"/>
  <c r="E79" i="15"/>
  <c r="C79" i="15"/>
  <c r="H90" i="15" s="1"/>
  <c r="B79" i="15"/>
  <c r="C78" i="15"/>
  <c r="H89" i="15" s="1"/>
  <c r="B78" i="15"/>
  <c r="G89" i="15" s="1"/>
  <c r="C77" i="15"/>
  <c r="B77" i="15"/>
  <c r="G88" i="15" s="1"/>
  <c r="C76" i="15"/>
  <c r="B76" i="15"/>
  <c r="G87" i="15" s="1"/>
  <c r="E75" i="15"/>
  <c r="C75" i="15"/>
  <c r="H86" i="15" s="1"/>
  <c r="B75" i="15"/>
  <c r="C74" i="15"/>
  <c r="H85" i="15" s="1"/>
  <c r="B74" i="15"/>
  <c r="G85" i="15" s="1"/>
  <c r="C73" i="15"/>
  <c r="B73" i="15"/>
  <c r="G84" i="15" s="1"/>
  <c r="C72" i="15"/>
  <c r="H83" i="15" s="1"/>
  <c r="B72" i="15"/>
  <c r="C71" i="15"/>
  <c r="H82" i="15" s="1"/>
  <c r="B71" i="15"/>
  <c r="G82" i="15" s="1"/>
  <c r="C70" i="15"/>
  <c r="H81" i="15" s="1"/>
  <c r="B70" i="15"/>
  <c r="C69" i="15"/>
  <c r="B69" i="15"/>
  <c r="G80" i="15" s="1"/>
  <c r="C68" i="15"/>
  <c r="B68" i="15"/>
  <c r="C67" i="15"/>
  <c r="H78" i="15" s="1"/>
  <c r="B67" i="15"/>
  <c r="C66" i="15"/>
  <c r="E66" i="15" s="1"/>
  <c r="B66" i="15"/>
  <c r="C65" i="15"/>
  <c r="H76" i="15" s="1"/>
  <c r="B65" i="15"/>
  <c r="G76" i="15" s="1"/>
  <c r="C64" i="15"/>
  <c r="B64" i="15"/>
  <c r="E63" i="15"/>
  <c r="C63" i="15"/>
  <c r="H74" i="15" s="1"/>
  <c r="B63" i="15"/>
  <c r="C62" i="15"/>
  <c r="H73" i="15" s="1"/>
  <c r="B62" i="15"/>
  <c r="G73" i="15" s="1"/>
  <c r="C61" i="15"/>
  <c r="B61" i="15"/>
  <c r="G72" i="15" s="1"/>
  <c r="C60" i="15"/>
  <c r="H71" i="15" s="1"/>
  <c r="B60" i="15"/>
  <c r="C59" i="15"/>
  <c r="H70" i="15" s="1"/>
  <c r="B59" i="15"/>
  <c r="C58" i="15"/>
  <c r="H69" i="15" s="1"/>
  <c r="B58" i="15"/>
  <c r="G69" i="15" s="1"/>
  <c r="C57" i="15"/>
  <c r="B57" i="15"/>
  <c r="G68" i="15" s="1"/>
  <c r="E56" i="15"/>
  <c r="C56" i="15"/>
  <c r="B56" i="15"/>
  <c r="C55" i="15"/>
  <c r="H66" i="15" s="1"/>
  <c r="B55" i="15"/>
  <c r="C54" i="15"/>
  <c r="H65" i="15" s="1"/>
  <c r="B54" i="15"/>
  <c r="G65" i="15" s="1"/>
  <c r="C53" i="15"/>
  <c r="B53" i="15"/>
  <c r="G64" i="15" s="1"/>
  <c r="E52" i="15"/>
  <c r="C52" i="15"/>
  <c r="B52" i="15"/>
  <c r="C51" i="15"/>
  <c r="H62" i="15" s="1"/>
  <c r="B51" i="15"/>
  <c r="C50" i="15"/>
  <c r="H61" i="15" s="1"/>
  <c r="B50" i="15"/>
  <c r="G61" i="15" s="1"/>
  <c r="C49" i="15"/>
  <c r="B49" i="15"/>
  <c r="G60" i="15" s="1"/>
  <c r="C48" i="15"/>
  <c r="B48" i="15"/>
  <c r="G59" i="15" s="1"/>
  <c r="C47" i="15"/>
  <c r="H58" i="15" s="1"/>
  <c r="B47" i="15"/>
  <c r="C46" i="15"/>
  <c r="H57" i="15" s="1"/>
  <c r="B46" i="15"/>
  <c r="G57" i="15" s="1"/>
  <c r="C45" i="15"/>
  <c r="B45" i="15"/>
  <c r="G56" i="15" s="1"/>
  <c r="C44" i="15"/>
  <c r="B44" i="15"/>
  <c r="G55" i="15" s="1"/>
  <c r="C43" i="15"/>
  <c r="H54" i="15" s="1"/>
  <c r="B43" i="15"/>
  <c r="C42" i="15"/>
  <c r="H53" i="15" s="1"/>
  <c r="B42" i="15"/>
  <c r="E42" i="15" s="1"/>
  <c r="C41" i="15"/>
  <c r="B41" i="15"/>
  <c r="G52" i="15" s="1"/>
  <c r="C40" i="15"/>
  <c r="H51" i="15" s="1"/>
  <c r="B40" i="15"/>
  <c r="C39" i="15"/>
  <c r="H50" i="15" s="1"/>
  <c r="B39" i="15"/>
  <c r="E38" i="15"/>
  <c r="C38" i="15"/>
  <c r="H49" i="15" s="1"/>
  <c r="B38" i="15"/>
  <c r="G49" i="15" s="1"/>
  <c r="C37" i="15"/>
  <c r="B37" i="15"/>
  <c r="G48" i="15" s="1"/>
  <c r="C36" i="15"/>
  <c r="B36" i="15"/>
  <c r="C35" i="15"/>
  <c r="H46" i="15" s="1"/>
  <c r="B35" i="15"/>
  <c r="G46" i="15" s="1"/>
  <c r="E34" i="15"/>
  <c r="C34" i="15"/>
  <c r="H45" i="15" s="1"/>
  <c r="B34" i="15"/>
  <c r="G45" i="15" s="1"/>
  <c r="C33" i="15"/>
  <c r="B33" i="15"/>
  <c r="G44" i="15" s="1"/>
  <c r="C32" i="15"/>
  <c r="B32" i="15"/>
  <c r="C31" i="15"/>
  <c r="H42" i="15" s="1"/>
  <c r="B31" i="15"/>
  <c r="C30" i="15"/>
  <c r="H41" i="15" s="1"/>
  <c r="B30" i="15"/>
  <c r="G41" i="15" s="1"/>
  <c r="C29" i="15"/>
  <c r="B29" i="15"/>
  <c r="G40" i="15" s="1"/>
  <c r="C28" i="15"/>
  <c r="B28" i="15"/>
  <c r="G39" i="15" s="1"/>
  <c r="C27" i="15"/>
  <c r="H38" i="15" s="1"/>
  <c r="B27" i="15"/>
  <c r="C26" i="15"/>
  <c r="H37" i="15" s="1"/>
  <c r="B26" i="15"/>
  <c r="E26" i="15" s="1"/>
  <c r="C25" i="15"/>
  <c r="B25" i="15"/>
  <c r="G36" i="15" s="1"/>
  <c r="C24" i="15"/>
  <c r="H35" i="15" s="1"/>
  <c r="B24" i="15"/>
  <c r="C23" i="15"/>
  <c r="H34" i="15" s="1"/>
  <c r="B23" i="15"/>
  <c r="E22" i="15"/>
  <c r="C22" i="15"/>
  <c r="H33" i="15" s="1"/>
  <c r="B22" i="15"/>
  <c r="G33" i="15" s="1"/>
  <c r="C21" i="15"/>
  <c r="B21" i="15"/>
  <c r="G32" i="15" s="1"/>
  <c r="C20" i="15"/>
  <c r="B20" i="15"/>
  <c r="C19" i="15"/>
  <c r="H30" i="15" s="1"/>
  <c r="B19" i="15"/>
  <c r="G30" i="15" s="1"/>
  <c r="E18" i="15"/>
  <c r="C18" i="15"/>
  <c r="H29" i="15" s="1"/>
  <c r="B18" i="15"/>
  <c r="G29" i="15" s="1"/>
  <c r="C17" i="15"/>
  <c r="B17" i="15"/>
  <c r="G28" i="15" s="1"/>
  <c r="C16" i="15"/>
  <c r="B16" i="15"/>
  <c r="C15" i="15"/>
  <c r="H26" i="15" s="1"/>
  <c r="B15" i="15"/>
  <c r="C14" i="15"/>
  <c r="H25" i="15" s="1"/>
  <c r="B14" i="15"/>
  <c r="G25" i="15" s="1"/>
  <c r="C13" i="15"/>
  <c r="B13" i="15"/>
  <c r="G24" i="15" s="1"/>
  <c r="C12" i="15"/>
  <c r="B12" i="15"/>
  <c r="G23" i="15" s="1"/>
  <c r="C11" i="15"/>
  <c r="H22" i="15" s="1"/>
  <c r="B11" i="15"/>
  <c r="C10" i="15"/>
  <c r="H21" i="15" s="1"/>
  <c r="B10" i="15"/>
  <c r="E10" i="15" s="1"/>
  <c r="C9" i="15"/>
  <c r="B9" i="15"/>
  <c r="G20" i="15" s="1"/>
  <c r="C8" i="15"/>
  <c r="H19" i="15" s="1"/>
  <c r="B8" i="15"/>
  <c r="C7" i="15"/>
  <c r="H18" i="15" s="1"/>
  <c r="B7" i="15"/>
  <c r="E6" i="15"/>
  <c r="C6" i="15"/>
  <c r="H17" i="15" s="1"/>
  <c r="B6" i="15"/>
  <c r="G17" i="15" s="1"/>
  <c r="C5" i="15"/>
  <c r="B5" i="15"/>
  <c r="G16" i="15" s="1"/>
  <c r="C4" i="15"/>
  <c r="B4" i="15"/>
  <c r="C3" i="15"/>
  <c r="H14" i="15" s="1"/>
  <c r="B3" i="15"/>
  <c r="G14" i="15" s="1"/>
  <c r="E2" i="15"/>
  <c r="C2" i="15"/>
  <c r="H13" i="15" s="1"/>
  <c r="B2" i="15"/>
  <c r="G13" i="15" s="1"/>
  <c r="E33" i="15" l="1"/>
  <c r="H44" i="15"/>
  <c r="E4" i="15"/>
  <c r="G15" i="15"/>
  <c r="H20" i="15"/>
  <c r="G22" i="15"/>
  <c r="E14" i="15"/>
  <c r="H27" i="15"/>
  <c r="E20" i="15"/>
  <c r="G31" i="15"/>
  <c r="E25" i="15"/>
  <c r="H36" i="15"/>
  <c r="G38" i="15"/>
  <c r="E30" i="15"/>
  <c r="H43" i="15"/>
  <c r="G47" i="15"/>
  <c r="E41" i="15"/>
  <c r="H52" i="15"/>
  <c r="G54" i="15"/>
  <c r="G58" i="15"/>
  <c r="E48" i="15"/>
  <c r="H63" i="15"/>
  <c r="G67" i="15"/>
  <c r="H68" i="15"/>
  <c r="G74" i="15"/>
  <c r="H75" i="15"/>
  <c r="E68" i="15"/>
  <c r="G79" i="15"/>
  <c r="E71" i="15"/>
  <c r="H84" i="15"/>
  <c r="G90" i="15"/>
  <c r="H91" i="15"/>
  <c r="H95" i="15"/>
  <c r="G99" i="15"/>
  <c r="E89" i="15"/>
  <c r="G106" i="15"/>
  <c r="G108" i="15"/>
  <c r="G113" i="15"/>
  <c r="G115" i="15"/>
  <c r="E105" i="15"/>
  <c r="G122" i="15"/>
  <c r="G124" i="15"/>
  <c r="G129" i="15"/>
  <c r="G131" i="15"/>
  <c r="G138" i="15"/>
  <c r="G145" i="15"/>
  <c r="E136" i="15"/>
  <c r="E143" i="15"/>
  <c r="E145" i="15"/>
  <c r="G96" i="15"/>
  <c r="H15" i="15"/>
  <c r="G19" i="15"/>
  <c r="H24" i="15"/>
  <c r="G26" i="15"/>
  <c r="H31" i="15"/>
  <c r="E24" i="15"/>
  <c r="G35" i="15"/>
  <c r="E29" i="15"/>
  <c r="H40" i="15"/>
  <c r="G42" i="15"/>
  <c r="H47" i="15"/>
  <c r="E40" i="15"/>
  <c r="G51" i="15"/>
  <c r="E45" i="15"/>
  <c r="H56" i="15"/>
  <c r="E51" i="15"/>
  <c r="G62" i="15"/>
  <c r="H67" i="15"/>
  <c r="G71" i="15"/>
  <c r="H72" i="15"/>
  <c r="G78" i="15"/>
  <c r="H79" i="15"/>
  <c r="G83" i="15"/>
  <c r="H88" i="15"/>
  <c r="G94" i="15"/>
  <c r="G101" i="15"/>
  <c r="G103" i="15"/>
  <c r="G110" i="15"/>
  <c r="G112" i="15"/>
  <c r="G117" i="15"/>
  <c r="G119" i="15"/>
  <c r="G126" i="15"/>
  <c r="G128" i="15"/>
  <c r="G133" i="15"/>
  <c r="G135" i="15"/>
  <c r="E140" i="15"/>
  <c r="J145" i="15" s="1"/>
  <c r="H137" i="15"/>
  <c r="H133" i="15"/>
  <c r="H129" i="15"/>
  <c r="H127" i="15"/>
  <c r="H125" i="15"/>
  <c r="H117" i="15"/>
  <c r="H113" i="15"/>
  <c r="H109" i="15"/>
  <c r="H77" i="15"/>
  <c r="E49" i="15"/>
  <c r="H60" i="15"/>
  <c r="E55" i="15"/>
  <c r="G66" i="15"/>
  <c r="G130" i="15"/>
  <c r="G132" i="15"/>
  <c r="H144" i="15"/>
  <c r="H142" i="15"/>
  <c r="G140" i="15"/>
  <c r="G97" i="15"/>
  <c r="G93" i="15"/>
  <c r="G81" i="15"/>
  <c r="G77" i="15"/>
  <c r="G53" i="15"/>
  <c r="G37" i="15"/>
  <c r="G21" i="15"/>
  <c r="E17" i="15"/>
  <c r="H28" i="15"/>
  <c r="H16" i="15"/>
  <c r="G18" i="15"/>
  <c r="H23" i="15"/>
  <c r="G27" i="15"/>
  <c r="E21" i="15"/>
  <c r="H32" i="15"/>
  <c r="G34" i="15"/>
  <c r="H39" i="15"/>
  <c r="G43" i="15"/>
  <c r="E37" i="15"/>
  <c r="H48" i="15"/>
  <c r="G50" i="15"/>
  <c r="H55" i="15"/>
  <c r="H59" i="15"/>
  <c r="G63" i="15"/>
  <c r="H64" i="15"/>
  <c r="E59" i="15"/>
  <c r="G70" i="15"/>
  <c r="E60" i="15"/>
  <c r="E62" i="15"/>
  <c r="E64" i="15"/>
  <c r="G75" i="15"/>
  <c r="E67" i="15"/>
  <c r="H80" i="15"/>
  <c r="G86" i="15"/>
  <c r="H87" i="15"/>
  <c r="G91" i="15"/>
  <c r="G95" i="15"/>
  <c r="G102" i="15"/>
  <c r="G104" i="15"/>
  <c r="E94" i="15"/>
  <c r="J104" i="15" s="1"/>
  <c r="G109" i="15"/>
  <c r="G111" i="15"/>
  <c r="E101" i="15"/>
  <c r="G118" i="15"/>
  <c r="G120" i="15"/>
  <c r="E110" i="15"/>
  <c r="G125" i="15"/>
  <c r="G127" i="15"/>
  <c r="E117" i="15"/>
  <c r="G134" i="15"/>
  <c r="G136" i="15"/>
  <c r="E126" i="15"/>
  <c r="J136" i="15" s="1"/>
  <c r="E133" i="15"/>
  <c r="E142" i="15"/>
  <c r="H145" i="15"/>
  <c r="E9" i="15"/>
  <c r="E8" i="15"/>
  <c r="E13" i="15"/>
  <c r="E12" i="15"/>
  <c r="E5" i="15"/>
  <c r="E16" i="15"/>
  <c r="E28" i="15"/>
  <c r="E32" i="15"/>
  <c r="E36" i="15"/>
  <c r="E44" i="15"/>
  <c r="E72" i="15"/>
  <c r="E76" i="15"/>
  <c r="E80" i="15"/>
  <c r="E3" i="15"/>
  <c r="E7" i="15"/>
  <c r="J17" i="15" s="1"/>
  <c r="E11" i="15"/>
  <c r="E15" i="15"/>
  <c r="J26" i="15" s="1"/>
  <c r="E19" i="15"/>
  <c r="E23" i="15"/>
  <c r="E27" i="15"/>
  <c r="E31" i="15"/>
  <c r="J42" i="15" s="1"/>
  <c r="E35" i="15"/>
  <c r="E39" i="15"/>
  <c r="E43" i="15"/>
  <c r="J53" i="15" s="1"/>
  <c r="E47" i="15"/>
  <c r="J58" i="15" s="1"/>
  <c r="E70" i="15"/>
  <c r="E74" i="15"/>
  <c r="E78" i="15"/>
  <c r="E83" i="15"/>
  <c r="E87" i="15"/>
  <c r="E46" i="15"/>
  <c r="E50" i="15"/>
  <c r="E54" i="15"/>
  <c r="E58" i="15"/>
  <c r="E53" i="15"/>
  <c r="J63" i="15" s="1"/>
  <c r="E57" i="15"/>
  <c r="E61" i="15"/>
  <c r="J72" i="15" s="1"/>
  <c r="E65" i="15"/>
  <c r="E69" i="15"/>
  <c r="E73" i="15"/>
  <c r="E77" i="15"/>
  <c r="J88" i="15" s="1"/>
  <c r="E81" i="15"/>
  <c r="E91" i="15"/>
  <c r="E95" i="15"/>
  <c r="E82" i="15"/>
  <c r="J93" i="15" s="1"/>
  <c r="E86" i="15"/>
  <c r="E90" i="15"/>
  <c r="E84" i="15"/>
  <c r="E88" i="15"/>
  <c r="E92" i="15"/>
  <c r="E96" i="15"/>
  <c r="E100" i="15"/>
  <c r="E104" i="15"/>
  <c r="E108" i="15"/>
  <c r="E112" i="15"/>
  <c r="E116" i="15"/>
  <c r="E120" i="15"/>
  <c r="E124" i="15"/>
  <c r="E128" i="15"/>
  <c r="E132" i="15"/>
  <c r="J143" i="15" s="1"/>
  <c r="E99" i="15"/>
  <c r="J110" i="15" s="1"/>
  <c r="E103" i="15"/>
  <c r="E107" i="15"/>
  <c r="E111" i="15"/>
  <c r="E115" i="15"/>
  <c r="J126" i="15" s="1"/>
  <c r="E119" i="15"/>
  <c r="E123" i="15"/>
  <c r="E127" i="15"/>
  <c r="E131" i="15"/>
  <c r="J142" i="15" s="1"/>
  <c r="J115" i="15" l="1"/>
  <c r="J16" i="15"/>
  <c r="J122" i="15"/>
  <c r="J111" i="15"/>
  <c r="J106" i="15"/>
  <c r="J61" i="15"/>
  <c r="J38" i="15"/>
  <c r="J43" i="15"/>
  <c r="J23" i="15"/>
  <c r="J140" i="15"/>
  <c r="J120" i="15"/>
  <c r="J62" i="15"/>
  <c r="J100" i="15"/>
  <c r="J132" i="15"/>
  <c r="J130" i="15"/>
  <c r="J114" i="15"/>
  <c r="J135" i="15"/>
  <c r="J119" i="15"/>
  <c r="J103" i="15"/>
  <c r="J97" i="15"/>
  <c r="J92" i="15"/>
  <c r="J76" i="15"/>
  <c r="J69" i="15"/>
  <c r="J98" i="15"/>
  <c r="J81" i="15"/>
  <c r="J46" i="15"/>
  <c r="J30" i="15"/>
  <c r="J14" i="15"/>
  <c r="J55" i="15"/>
  <c r="J27" i="15"/>
  <c r="J19" i="15"/>
  <c r="J144" i="15"/>
  <c r="J128" i="15"/>
  <c r="J73" i="15"/>
  <c r="J108" i="15"/>
  <c r="J56" i="15"/>
  <c r="J45" i="15"/>
  <c r="J13" i="15"/>
  <c r="J116" i="15"/>
  <c r="J82" i="15"/>
  <c r="J41" i="15"/>
  <c r="J124" i="15"/>
  <c r="J44" i="15"/>
  <c r="J141" i="15"/>
  <c r="J99" i="15"/>
  <c r="J47" i="15"/>
  <c r="J71" i="15"/>
  <c r="J66" i="15"/>
  <c r="J113" i="15"/>
  <c r="J86" i="15"/>
  <c r="J35" i="15"/>
  <c r="J125" i="15"/>
  <c r="J59" i="15"/>
  <c r="J52" i="15"/>
  <c r="J31" i="15"/>
  <c r="J117" i="15"/>
  <c r="J33" i="15"/>
  <c r="J131" i="15"/>
  <c r="J94" i="15"/>
  <c r="J91" i="15"/>
  <c r="J137" i="15"/>
  <c r="J78" i="15"/>
  <c r="J84" i="15"/>
  <c r="J89" i="15"/>
  <c r="J22" i="15"/>
  <c r="J48" i="15"/>
  <c r="J65" i="15"/>
  <c r="J20" i="15"/>
  <c r="J105" i="15"/>
  <c r="J49" i="15"/>
  <c r="J138" i="15"/>
  <c r="J127" i="15"/>
  <c r="J95" i="15"/>
  <c r="J68" i="15"/>
  <c r="J54" i="15"/>
  <c r="J87" i="15"/>
  <c r="J112" i="15"/>
  <c r="J90" i="15"/>
  <c r="J51" i="15"/>
  <c r="J79" i="15"/>
  <c r="J67" i="15"/>
  <c r="J37" i="15"/>
  <c r="J134" i="15"/>
  <c r="J118" i="15"/>
  <c r="J139" i="15"/>
  <c r="J123" i="15"/>
  <c r="J107" i="15"/>
  <c r="J101" i="15"/>
  <c r="J102" i="15"/>
  <c r="J80" i="15"/>
  <c r="J64" i="15"/>
  <c r="J57" i="15"/>
  <c r="J85" i="15"/>
  <c r="J50" i="15"/>
  <c r="J34" i="15"/>
  <c r="J18" i="15"/>
  <c r="J83" i="15"/>
  <c r="J39" i="15"/>
  <c r="J24" i="15"/>
  <c r="J121" i="15"/>
  <c r="J75" i="15"/>
  <c r="J70" i="15"/>
  <c r="J32" i="15"/>
  <c r="J28" i="15"/>
  <c r="J133" i="15"/>
  <c r="J74" i="15"/>
  <c r="J60" i="15"/>
  <c r="J129" i="15"/>
  <c r="J40" i="15"/>
  <c r="J29" i="15"/>
  <c r="J109" i="15"/>
  <c r="J77" i="15"/>
  <c r="J36" i="15"/>
  <c r="J25" i="15"/>
  <c r="J15" i="15"/>
  <c r="J96" i="15"/>
  <c r="J21" i="15"/>
  <c r="C24" i="4"/>
  <c r="G11" i="11"/>
  <c r="G3" i="11"/>
  <c r="E15" i="11"/>
  <c r="E11" i="11"/>
  <c r="E7" i="11"/>
  <c r="E3" i="11"/>
  <c r="Y11" i="14" l="1"/>
  <c r="W11" i="14"/>
  <c r="P11" i="14"/>
  <c r="O11" i="14"/>
  <c r="Y10" i="14"/>
  <c r="W10" i="14"/>
  <c r="P10" i="14"/>
  <c r="O10" i="14"/>
  <c r="Y9" i="14"/>
  <c r="W9" i="14"/>
  <c r="P9" i="14"/>
  <c r="O9" i="14"/>
  <c r="Y8" i="14"/>
  <c r="W8" i="14"/>
  <c r="P8" i="14"/>
  <c r="O8" i="14"/>
  <c r="Y7" i="14"/>
  <c r="W7" i="14"/>
  <c r="P7" i="14"/>
  <c r="O7" i="14"/>
  <c r="Y6" i="14"/>
  <c r="W6" i="14"/>
  <c r="P6" i="14"/>
  <c r="O6" i="14"/>
  <c r="Y5" i="14"/>
  <c r="W5" i="14"/>
  <c r="P5" i="14"/>
  <c r="O5" i="14"/>
  <c r="L26" i="12" l="1"/>
  <c r="K26" i="12"/>
  <c r="J26" i="12"/>
  <c r="I26" i="12"/>
  <c r="H26" i="12"/>
  <c r="G26" i="12"/>
  <c r="F26" i="12"/>
  <c r="E26" i="12"/>
  <c r="D26" i="12"/>
  <c r="C26" i="12"/>
  <c r="B26" i="12"/>
  <c r="L25" i="12"/>
  <c r="K25" i="12"/>
  <c r="J25" i="12"/>
  <c r="I25" i="12"/>
  <c r="H25" i="12"/>
  <c r="G25" i="12"/>
  <c r="F25" i="12"/>
  <c r="E25" i="12"/>
  <c r="D25" i="12"/>
  <c r="C25" i="12"/>
  <c r="B25" i="12"/>
  <c r="L24" i="12"/>
  <c r="K24" i="12"/>
  <c r="J24" i="12"/>
  <c r="I24" i="12"/>
  <c r="H24" i="12"/>
  <c r="G24" i="12"/>
  <c r="F24" i="12"/>
  <c r="E24" i="12"/>
  <c r="D24" i="12"/>
  <c r="C24" i="12"/>
  <c r="B24" i="12"/>
  <c r="L23" i="12"/>
  <c r="K23" i="12"/>
  <c r="J23" i="12"/>
  <c r="I23" i="12"/>
  <c r="H23" i="12"/>
  <c r="G23" i="12"/>
  <c r="F23" i="12"/>
  <c r="E23" i="12"/>
  <c r="D23" i="12"/>
  <c r="C23" i="12"/>
  <c r="B23" i="12"/>
  <c r="L22" i="12"/>
  <c r="K22" i="12"/>
  <c r="J22" i="12"/>
  <c r="I22" i="12"/>
  <c r="H22" i="12"/>
  <c r="G22" i="12"/>
  <c r="F22" i="12"/>
  <c r="E22" i="12"/>
  <c r="D22" i="12"/>
  <c r="C22" i="12"/>
  <c r="B22" i="12"/>
  <c r="L21" i="12"/>
  <c r="K21" i="12"/>
  <c r="J21" i="12"/>
  <c r="I21" i="12"/>
  <c r="H21" i="12"/>
  <c r="G21" i="12"/>
  <c r="F21" i="12"/>
  <c r="E21" i="12"/>
  <c r="D21" i="12"/>
  <c r="C21" i="12"/>
  <c r="B21" i="12"/>
  <c r="L20" i="12"/>
  <c r="K20" i="12"/>
  <c r="J20" i="12"/>
  <c r="I20" i="12"/>
  <c r="H20" i="12"/>
  <c r="G20" i="12"/>
  <c r="F20" i="12"/>
  <c r="E20" i="12"/>
  <c r="D20" i="12"/>
  <c r="C20" i="12"/>
  <c r="B20" i="12"/>
  <c r="L19" i="12"/>
  <c r="K19" i="12"/>
  <c r="J19" i="12"/>
  <c r="I19" i="12"/>
  <c r="H19" i="12"/>
  <c r="G19" i="12"/>
  <c r="F19" i="12"/>
  <c r="E19" i="12"/>
  <c r="D19" i="12"/>
  <c r="C19" i="12"/>
  <c r="B19" i="12"/>
  <c r="L18" i="12"/>
  <c r="K18" i="12"/>
  <c r="J18" i="12"/>
  <c r="I18" i="12"/>
  <c r="H18" i="12"/>
  <c r="G18" i="12"/>
  <c r="F18" i="12"/>
  <c r="E18" i="12"/>
  <c r="D18" i="12"/>
  <c r="C18" i="12"/>
  <c r="B18" i="12"/>
  <c r="L17" i="12"/>
  <c r="K17" i="12"/>
  <c r="J17" i="12"/>
  <c r="I17" i="12"/>
  <c r="H17" i="12"/>
  <c r="G17" i="12"/>
  <c r="F17" i="12"/>
  <c r="E17" i="12"/>
  <c r="D17" i="12"/>
  <c r="C17" i="12"/>
  <c r="B17" i="12"/>
  <c r="L16" i="12"/>
  <c r="K16" i="12"/>
  <c r="J16" i="12"/>
  <c r="I16" i="12"/>
  <c r="H16" i="12"/>
  <c r="G16" i="12"/>
  <c r="F16" i="12"/>
  <c r="E16" i="12"/>
  <c r="D16" i="12"/>
  <c r="C16" i="12"/>
  <c r="B16" i="12"/>
  <c r="Q145" i="10" l="1"/>
  <c r="P145" i="10"/>
  <c r="O145" i="10"/>
  <c r="Q144" i="10"/>
  <c r="P144" i="10"/>
  <c r="O144" i="10"/>
  <c r="Q143" i="10"/>
  <c r="P143" i="10"/>
  <c r="O143" i="10"/>
  <c r="Q142" i="10"/>
  <c r="P142" i="10"/>
  <c r="O142" i="10"/>
  <c r="Q141" i="10"/>
  <c r="P141" i="10"/>
  <c r="O141" i="10"/>
  <c r="Q140" i="10"/>
  <c r="P140" i="10"/>
  <c r="O140" i="10"/>
  <c r="Q139" i="10"/>
  <c r="P139" i="10"/>
  <c r="O139" i="10"/>
  <c r="Q138" i="10"/>
  <c r="P138" i="10"/>
  <c r="O138" i="10"/>
  <c r="Q137" i="10"/>
  <c r="P137" i="10"/>
  <c r="O137" i="10"/>
  <c r="Q136" i="10"/>
  <c r="P136" i="10"/>
  <c r="O136" i="10"/>
  <c r="Q135" i="10"/>
  <c r="P135" i="10"/>
  <c r="O135" i="10"/>
  <c r="Q134" i="10"/>
  <c r="P134" i="10"/>
  <c r="O134" i="10"/>
  <c r="Q133" i="10"/>
  <c r="P133" i="10"/>
  <c r="O133" i="10"/>
  <c r="Q132" i="10"/>
  <c r="P132" i="10"/>
  <c r="O132" i="10"/>
  <c r="Q131" i="10"/>
  <c r="P131" i="10"/>
  <c r="O131" i="10"/>
  <c r="Q130" i="10"/>
  <c r="P130" i="10"/>
  <c r="O130" i="10"/>
  <c r="Q129" i="10"/>
  <c r="P129" i="10"/>
  <c r="O129" i="10"/>
  <c r="Q128" i="10"/>
  <c r="P128" i="10"/>
  <c r="O128" i="10"/>
  <c r="Q127" i="10"/>
  <c r="P127" i="10"/>
  <c r="O127" i="10"/>
  <c r="Q126" i="10"/>
  <c r="P126" i="10"/>
  <c r="O126" i="10"/>
  <c r="Q125" i="10"/>
  <c r="P125" i="10"/>
  <c r="O125" i="10"/>
  <c r="Q124" i="10"/>
  <c r="P124" i="10"/>
  <c r="O124" i="10"/>
  <c r="Q123" i="10"/>
  <c r="P123" i="10"/>
  <c r="O123" i="10"/>
  <c r="Q122" i="10"/>
  <c r="P122" i="10"/>
  <c r="O122" i="10"/>
  <c r="Q121" i="10"/>
  <c r="P121" i="10"/>
  <c r="O121" i="10"/>
  <c r="Q120" i="10"/>
  <c r="P120" i="10"/>
  <c r="O120" i="10"/>
  <c r="Q119" i="10"/>
  <c r="P119" i="10"/>
  <c r="O119" i="10"/>
  <c r="Q118" i="10"/>
  <c r="P118" i="10"/>
  <c r="O118" i="10"/>
  <c r="Q117" i="10"/>
  <c r="P117" i="10"/>
  <c r="O117" i="10"/>
  <c r="Q116" i="10"/>
  <c r="P116" i="10"/>
  <c r="O116" i="10"/>
  <c r="Q115" i="10"/>
  <c r="P115" i="10"/>
  <c r="O115" i="10"/>
  <c r="Q114" i="10"/>
  <c r="P114" i="10"/>
  <c r="O114" i="10"/>
  <c r="Q113" i="10"/>
  <c r="P113" i="10"/>
  <c r="O113" i="10"/>
  <c r="Q112" i="10"/>
  <c r="P112" i="10"/>
  <c r="O112" i="10"/>
  <c r="Q111" i="10"/>
  <c r="P111" i="10"/>
  <c r="O111" i="10"/>
  <c r="Q110" i="10"/>
  <c r="P110" i="10"/>
  <c r="O110" i="10"/>
  <c r="Q109" i="10"/>
  <c r="P109" i="10"/>
  <c r="O109" i="10"/>
  <c r="Q108" i="10"/>
  <c r="P108" i="10"/>
  <c r="O108" i="10"/>
  <c r="Q107" i="10"/>
  <c r="P107" i="10"/>
  <c r="O107" i="10"/>
  <c r="Q106" i="10"/>
  <c r="P106" i="10"/>
  <c r="O106" i="10"/>
  <c r="Q105" i="10"/>
  <c r="P105" i="10"/>
  <c r="O105" i="10"/>
  <c r="Q104" i="10"/>
  <c r="P104" i="10"/>
  <c r="O104" i="10"/>
  <c r="Q103" i="10"/>
  <c r="P103" i="10"/>
  <c r="O103" i="10"/>
  <c r="Q102" i="10"/>
  <c r="P102" i="10"/>
  <c r="O102" i="10"/>
  <c r="Q101" i="10"/>
  <c r="P101" i="10"/>
  <c r="O101" i="10"/>
  <c r="Q100" i="10"/>
  <c r="P100" i="10"/>
  <c r="O100" i="10"/>
  <c r="Q99" i="10"/>
  <c r="P99" i="10"/>
  <c r="O99" i="10"/>
  <c r="Q98" i="10"/>
  <c r="P98" i="10"/>
  <c r="O98" i="10"/>
  <c r="Q97" i="10"/>
  <c r="P97" i="10"/>
  <c r="O97" i="10"/>
  <c r="Q96" i="10"/>
  <c r="P96" i="10"/>
  <c r="O96" i="10"/>
  <c r="Q95" i="10"/>
  <c r="P95" i="10"/>
  <c r="O95" i="10"/>
  <c r="Q94" i="10"/>
  <c r="P94" i="10"/>
  <c r="O94" i="10"/>
  <c r="Q93" i="10"/>
  <c r="P93" i="10"/>
  <c r="O93" i="10"/>
  <c r="Q92" i="10"/>
  <c r="P92" i="10"/>
  <c r="O92" i="10"/>
  <c r="Q91" i="10"/>
  <c r="P91" i="10"/>
  <c r="O91" i="10"/>
  <c r="Q90" i="10"/>
  <c r="P90" i="10"/>
  <c r="O90" i="10"/>
  <c r="Q89" i="10"/>
  <c r="P89" i="10"/>
  <c r="O89" i="10"/>
  <c r="Q88" i="10"/>
  <c r="P88" i="10"/>
  <c r="O88" i="10"/>
  <c r="Q87" i="10"/>
  <c r="P87" i="10"/>
  <c r="O87" i="10"/>
  <c r="Q86" i="10"/>
  <c r="P86" i="10"/>
  <c r="O86" i="10"/>
  <c r="Q85" i="10"/>
  <c r="P85" i="10"/>
  <c r="O85" i="10"/>
  <c r="Q84" i="10"/>
  <c r="P84" i="10"/>
  <c r="O84" i="10"/>
  <c r="Q83" i="10"/>
  <c r="P83" i="10"/>
  <c r="O83" i="10"/>
  <c r="Q82" i="10"/>
  <c r="P82" i="10"/>
  <c r="O82" i="10"/>
  <c r="Q81" i="10"/>
  <c r="P81" i="10"/>
  <c r="O81" i="10"/>
  <c r="Q80" i="10"/>
  <c r="P80" i="10"/>
  <c r="O80" i="10"/>
  <c r="Q79" i="10"/>
  <c r="P79" i="10"/>
  <c r="O79" i="10"/>
  <c r="Q78" i="10"/>
  <c r="P78" i="10"/>
  <c r="O78" i="10"/>
  <c r="Q77" i="10"/>
  <c r="P77" i="10"/>
  <c r="O77" i="10"/>
  <c r="Q76" i="10"/>
  <c r="P76" i="10"/>
  <c r="O76" i="10"/>
  <c r="Q75" i="10"/>
  <c r="P75" i="10"/>
  <c r="O75" i="10"/>
  <c r="Q74" i="10"/>
  <c r="P74" i="10"/>
  <c r="O74" i="10"/>
  <c r="Q73" i="10"/>
  <c r="P73" i="10"/>
  <c r="O73" i="10"/>
  <c r="Q72" i="10"/>
  <c r="P72" i="10"/>
  <c r="O72" i="10"/>
  <c r="Q71" i="10"/>
  <c r="P71" i="10"/>
  <c r="O71" i="10"/>
  <c r="Q70" i="10"/>
  <c r="P70" i="10"/>
  <c r="O70" i="10"/>
  <c r="Q69" i="10"/>
  <c r="P69" i="10"/>
  <c r="O69" i="10"/>
  <c r="Q68" i="10"/>
  <c r="P68" i="10"/>
  <c r="O68" i="10"/>
  <c r="Q67" i="10"/>
  <c r="P67" i="10"/>
  <c r="O67" i="10"/>
  <c r="Q66" i="10"/>
  <c r="P66" i="10"/>
  <c r="O66" i="10"/>
  <c r="Q65" i="10"/>
  <c r="P65" i="10"/>
  <c r="O65" i="10"/>
  <c r="Q64" i="10"/>
  <c r="P64" i="10"/>
  <c r="O64" i="10"/>
  <c r="Q63" i="10"/>
  <c r="P63" i="10"/>
  <c r="O63" i="10"/>
  <c r="Q62" i="10"/>
  <c r="P62" i="10"/>
  <c r="O62" i="10"/>
  <c r="Q61" i="10"/>
  <c r="P61" i="10"/>
  <c r="O61" i="10"/>
  <c r="Q60" i="10"/>
  <c r="P60" i="10"/>
  <c r="O60" i="10"/>
  <c r="Q59" i="10"/>
  <c r="P59" i="10"/>
  <c r="O59" i="10"/>
  <c r="Q58" i="10"/>
  <c r="P58" i="10"/>
  <c r="O58" i="10"/>
  <c r="Q57" i="10"/>
  <c r="P57" i="10"/>
  <c r="O57" i="10"/>
  <c r="Q56" i="10"/>
  <c r="P56" i="10"/>
  <c r="O56" i="10"/>
  <c r="Q55" i="10"/>
  <c r="P55" i="10"/>
  <c r="O55" i="10"/>
  <c r="Q54" i="10"/>
  <c r="P54" i="10"/>
  <c r="O54" i="10"/>
  <c r="Q53" i="10"/>
  <c r="P53" i="10"/>
  <c r="O53" i="10"/>
  <c r="Q52" i="10"/>
  <c r="P52" i="10"/>
  <c r="O52" i="10"/>
  <c r="Q51" i="10"/>
  <c r="P51" i="10"/>
  <c r="O51" i="10"/>
  <c r="Q50" i="10"/>
  <c r="P50" i="10"/>
  <c r="O50" i="10"/>
  <c r="Q49" i="10"/>
  <c r="P49" i="10"/>
  <c r="O49" i="10"/>
  <c r="Q48" i="10"/>
  <c r="P48" i="10"/>
  <c r="O48" i="10"/>
  <c r="Q47" i="10"/>
  <c r="P47" i="10"/>
  <c r="O47" i="10"/>
  <c r="Q46" i="10"/>
  <c r="P46" i="10"/>
  <c r="O46" i="10"/>
  <c r="Q45" i="10"/>
  <c r="P45" i="10"/>
  <c r="O45" i="10"/>
  <c r="Q44" i="10"/>
  <c r="P44" i="10"/>
  <c r="O44" i="10"/>
  <c r="Q43" i="10"/>
  <c r="P43" i="10"/>
  <c r="O43" i="10"/>
  <c r="Q42" i="10"/>
  <c r="P42" i="10"/>
  <c r="O42" i="10"/>
  <c r="Q41" i="10"/>
  <c r="P41" i="10"/>
  <c r="O41" i="10"/>
  <c r="Q40" i="10"/>
  <c r="P40" i="10"/>
  <c r="O40" i="10"/>
  <c r="Q39" i="10"/>
  <c r="P39" i="10"/>
  <c r="O39" i="10"/>
  <c r="Q38" i="10"/>
  <c r="P38" i="10"/>
  <c r="O38" i="10"/>
  <c r="Q37" i="10"/>
  <c r="P37" i="10"/>
  <c r="O37" i="10"/>
  <c r="Q36" i="10"/>
  <c r="P36" i="10"/>
  <c r="O36" i="10"/>
  <c r="Q35" i="10"/>
  <c r="P35" i="10"/>
  <c r="O35" i="10"/>
  <c r="Q34" i="10"/>
  <c r="P34" i="10"/>
  <c r="O34" i="10"/>
  <c r="Q33" i="10"/>
  <c r="P33" i="10"/>
  <c r="O33" i="10"/>
  <c r="Q32" i="10"/>
  <c r="P32" i="10"/>
  <c r="O32" i="10"/>
  <c r="Q31" i="10"/>
  <c r="P31" i="10"/>
  <c r="O31" i="10"/>
  <c r="Q30" i="10"/>
  <c r="P30" i="10"/>
  <c r="O30" i="10"/>
  <c r="Q29" i="10"/>
  <c r="P29" i="10"/>
  <c r="O29" i="10"/>
  <c r="Q28" i="10"/>
  <c r="P28" i="10"/>
  <c r="O28" i="10"/>
  <c r="Q27" i="10"/>
  <c r="P27" i="10"/>
  <c r="O27" i="10"/>
  <c r="Q26" i="10"/>
  <c r="P26" i="10"/>
  <c r="O26" i="10"/>
  <c r="Q25" i="10"/>
  <c r="P25" i="10"/>
  <c r="O25" i="10"/>
  <c r="Q24" i="10"/>
  <c r="P24" i="10"/>
  <c r="O24" i="10"/>
  <c r="Q23" i="10"/>
  <c r="P23" i="10"/>
  <c r="O23" i="10"/>
  <c r="Q22" i="10"/>
  <c r="P22" i="10"/>
  <c r="O22" i="10"/>
  <c r="Q21" i="10"/>
  <c r="P21" i="10"/>
  <c r="O21" i="10"/>
  <c r="Q20" i="10"/>
  <c r="P20" i="10"/>
  <c r="O20" i="10"/>
  <c r="Q19" i="10"/>
  <c r="P19" i="10"/>
  <c r="O19" i="10"/>
  <c r="Q18" i="10"/>
  <c r="P18" i="10"/>
  <c r="O18" i="10"/>
  <c r="Q17" i="10"/>
  <c r="P17" i="10"/>
  <c r="O17" i="10"/>
  <c r="Q16" i="10"/>
  <c r="P16" i="10"/>
  <c r="O16" i="10"/>
  <c r="Q15" i="10"/>
  <c r="P15" i="10"/>
  <c r="O15" i="10"/>
  <c r="Q14" i="10"/>
  <c r="P14" i="10"/>
  <c r="O14" i="10"/>
  <c r="Q13" i="10"/>
  <c r="P13" i="10"/>
  <c r="O13" i="10"/>
  <c r="F9" i="9"/>
  <c r="D9" i="9"/>
  <c r="C9" i="9"/>
  <c r="B9" i="9"/>
  <c r="F8" i="9"/>
  <c r="D8" i="9"/>
  <c r="C8" i="9"/>
  <c r="B8" i="9"/>
  <c r="F7" i="9"/>
  <c r="D7" i="9"/>
  <c r="C7" i="9"/>
  <c r="B7" i="9"/>
  <c r="F6" i="9"/>
  <c r="D6" i="9"/>
  <c r="C6" i="9"/>
  <c r="B6" i="9"/>
  <c r="F5" i="9"/>
  <c r="D5" i="9"/>
  <c r="C5" i="9"/>
  <c r="B5" i="9"/>
  <c r="F4" i="9"/>
  <c r="D4" i="9"/>
  <c r="C4" i="9"/>
  <c r="B4" i="9"/>
  <c r="F3" i="9"/>
  <c r="D3" i="9"/>
  <c r="C3" i="9"/>
  <c r="B3" i="9"/>
  <c r="F2" i="9"/>
  <c r="D2" i="9"/>
  <c r="C2" i="9"/>
  <c r="B2" i="9"/>
  <c r="E48" i="7"/>
  <c r="C48" i="7"/>
  <c r="E47" i="7"/>
  <c r="C47" i="7"/>
  <c r="E46" i="7"/>
  <c r="C46" i="7"/>
  <c r="E45" i="7"/>
  <c r="C45" i="7"/>
  <c r="E44" i="7"/>
  <c r="C44" i="7"/>
  <c r="E43" i="7"/>
  <c r="C43" i="7"/>
  <c r="E42" i="7"/>
  <c r="C42" i="7"/>
  <c r="E41" i="7"/>
  <c r="C41" i="7"/>
  <c r="E40" i="7"/>
  <c r="C40" i="7"/>
  <c r="E39" i="7"/>
  <c r="C39" i="7"/>
  <c r="E38" i="7"/>
  <c r="C38" i="7"/>
  <c r="E37" i="7"/>
  <c r="C37" i="7"/>
  <c r="E36" i="7"/>
  <c r="C36" i="7"/>
  <c r="E35" i="7"/>
  <c r="C35" i="7"/>
  <c r="E34" i="7"/>
  <c r="C34" i="7"/>
  <c r="E33" i="7"/>
  <c r="C33" i="7"/>
  <c r="E32" i="7"/>
  <c r="C32" i="7"/>
  <c r="E31" i="7"/>
  <c r="C31" i="7"/>
  <c r="E30" i="7"/>
  <c r="C30" i="7"/>
  <c r="E29" i="7"/>
  <c r="C29" i="7"/>
  <c r="E28" i="7"/>
  <c r="C28" i="7"/>
  <c r="E27" i="7"/>
  <c r="C27" i="7"/>
  <c r="E26" i="7"/>
  <c r="C26" i="7"/>
  <c r="E25" i="7"/>
  <c r="C25" i="7"/>
  <c r="E24" i="7"/>
  <c r="C24" i="7"/>
  <c r="E23" i="7"/>
  <c r="C23" i="7"/>
  <c r="E22" i="7"/>
  <c r="C22" i="7"/>
  <c r="E21" i="7"/>
  <c r="C21" i="7"/>
  <c r="E20" i="7"/>
  <c r="C20" i="7"/>
  <c r="E19" i="7"/>
  <c r="C19" i="7"/>
  <c r="E18" i="7"/>
  <c r="L2" i="7"/>
  <c r="L1" i="7"/>
  <c r="J45" i="7" s="1"/>
  <c r="H9" i="9" l="1"/>
  <c r="D12" i="9"/>
  <c r="J18" i="7"/>
  <c r="J22" i="7"/>
  <c r="J26" i="7"/>
  <c r="J30" i="7"/>
  <c r="J34" i="7"/>
  <c r="J38" i="7"/>
  <c r="J42" i="7"/>
  <c r="J46" i="7"/>
  <c r="J19" i="7"/>
  <c r="J23" i="7"/>
  <c r="J27" i="7"/>
  <c r="J31" i="7"/>
  <c r="J35" i="7"/>
  <c r="J39" i="7"/>
  <c r="J43" i="7"/>
  <c r="J47" i="7"/>
  <c r="J20" i="7"/>
  <c r="J24" i="7"/>
  <c r="J28" i="7"/>
  <c r="J32" i="7"/>
  <c r="J36" i="7"/>
  <c r="J40" i="7"/>
  <c r="J44" i="7"/>
  <c r="J48" i="7"/>
  <c r="J21" i="7"/>
  <c r="J25" i="7"/>
  <c r="J29" i="7"/>
  <c r="J33" i="7"/>
  <c r="J37" i="7"/>
  <c r="J41" i="7"/>
  <c r="C23" i="4" l="1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</calcChain>
</file>

<file path=xl/sharedStrings.xml><?xml version="1.0" encoding="utf-8"?>
<sst xmlns="http://schemas.openxmlformats.org/spreadsheetml/2006/main" count="260" uniqueCount="171">
  <si>
    <t>IBC-Br - Dessazonalizado</t>
  </si>
  <si>
    <t>Var. % ao período anterior</t>
  </si>
  <si>
    <t>Fonte: Bacen</t>
  </si>
  <si>
    <t>Índice de Atividade Econômica do Banco Central (IBC-Br) - Dessazonalizado</t>
  </si>
  <si>
    <t>2000 T1</t>
  </si>
  <si>
    <t>2000 T2</t>
  </si>
  <si>
    <t>2000 T3</t>
  </si>
  <si>
    <t>2000 T4</t>
  </si>
  <si>
    <t>2001 T1</t>
  </si>
  <si>
    <t>2001 T2</t>
  </si>
  <si>
    <t>2001 T3</t>
  </si>
  <si>
    <t>2001 T4</t>
  </si>
  <si>
    <t>2002 T1</t>
  </si>
  <si>
    <t>2002 T2</t>
  </si>
  <si>
    <t>2002 T3</t>
  </si>
  <si>
    <t>2002 T4</t>
  </si>
  <si>
    <t>2003 T1</t>
  </si>
  <si>
    <t>2003 T2</t>
  </si>
  <si>
    <t>2003 T3</t>
  </si>
  <si>
    <t>2003 T4</t>
  </si>
  <si>
    <t>2004 T1</t>
  </si>
  <si>
    <t>2004 T2</t>
  </si>
  <si>
    <t>2004 T3</t>
  </si>
  <si>
    <t>2004 T4</t>
  </si>
  <si>
    <t>2005 T1</t>
  </si>
  <si>
    <t>2005 T2</t>
  </si>
  <si>
    <t>2005 T3</t>
  </si>
  <si>
    <t>2005 T4</t>
  </si>
  <si>
    <t>2006 T1</t>
  </si>
  <si>
    <t>2006 T2</t>
  </si>
  <si>
    <t>2006 T3</t>
  </si>
  <si>
    <t>2006 T4</t>
  </si>
  <si>
    <t>2007 T1</t>
  </si>
  <si>
    <t>2007 T2</t>
  </si>
  <si>
    <t>2007 T3</t>
  </si>
  <si>
    <t>2007 T4</t>
  </si>
  <si>
    <t>2008 T1</t>
  </si>
  <si>
    <t>2008 T2</t>
  </si>
  <si>
    <t>2008 T3</t>
  </si>
  <si>
    <t>2008 T4</t>
  </si>
  <si>
    <t>2009 T1</t>
  </si>
  <si>
    <t>2009 T2</t>
  </si>
  <si>
    <t>2009 T3</t>
  </si>
  <si>
    <t>2009 T4</t>
  </si>
  <si>
    <t>2010 T1</t>
  </si>
  <si>
    <t>2010 T2</t>
  </si>
  <si>
    <t>2010 T3</t>
  </si>
  <si>
    <t>2010 T4</t>
  </si>
  <si>
    <t>2011 T1</t>
  </si>
  <si>
    <t>2011 T2</t>
  </si>
  <si>
    <t>2011 T3</t>
  </si>
  <si>
    <t>FBCF - Var % ao ano anterior</t>
  </si>
  <si>
    <t>Participação do setor/componente no total (em 2010)</t>
  </si>
  <si>
    <t>Var. ao período imediatamente anterior</t>
  </si>
  <si>
    <t>Ótica da Oferta</t>
  </si>
  <si>
    <t>Agropecuária - total</t>
  </si>
  <si>
    <t>Indústria - total</t>
  </si>
  <si>
    <t>Serviços - total</t>
  </si>
  <si>
    <t>Valor adicionado a preços básicos</t>
  </si>
  <si>
    <t>Ótica da Demanda</t>
  </si>
  <si>
    <t>PIB a preços de mercado</t>
  </si>
  <si>
    <t>Desp. consumo das famílias</t>
  </si>
  <si>
    <t>Desp. de consumo da adm. pública</t>
  </si>
  <si>
    <t>Formação Bruta de Cap. Fixo</t>
  </si>
  <si>
    <t>Exportação de bens e serviços</t>
  </si>
  <si>
    <t>Importação de bens e serviços (-)</t>
  </si>
  <si>
    <t>Fonte: IBGE - Contas Nacionais Trimestrais</t>
  </si>
  <si>
    <t>Data</t>
  </si>
  <si>
    <t>Balança Comercial</t>
  </si>
  <si>
    <t>Balança de Serviços e Rendas</t>
  </si>
  <si>
    <t xml:space="preserve"> Transferências unilaterais correntes</t>
  </si>
  <si>
    <t>Saldo em Transações Correntes</t>
  </si>
  <si>
    <t>Transações Correntes</t>
  </si>
  <si>
    <t>Fonte</t>
  </si>
  <si>
    <t>BCB-Depec</t>
  </si>
  <si>
    <t xml:space="preserve">All index </t>
  </si>
  <si>
    <t>média all index</t>
  </si>
  <si>
    <t>non-fuel</t>
  </si>
  <si>
    <t>Preços (média 12m)</t>
  </si>
  <si>
    <t>Quantum (média 12m)</t>
  </si>
  <si>
    <t>Índice de Quantum - Exportações</t>
  </si>
  <si>
    <t>Índice de Preços - Exportações</t>
  </si>
  <si>
    <t>Índice de Preços de Commodities Primárias do FMI</t>
  </si>
  <si>
    <t>Conta Capital e Financeira</t>
  </si>
  <si>
    <t>2944 - Erros e omissões - mensal - US$ (milhões)</t>
  </si>
  <si>
    <t>Resultado Global do Balanço</t>
  </si>
  <si>
    <t>IBD (líquido)</t>
  </si>
  <si>
    <t>IED (líquido)</t>
  </si>
  <si>
    <t>IEDL</t>
  </si>
  <si>
    <t>IBC (líquido)</t>
  </si>
  <si>
    <t>IEC (líquido)</t>
  </si>
  <si>
    <t>IECL</t>
  </si>
  <si>
    <t>2901 - Derivativos - Total (líquido) - mensal - US$ (milhões)</t>
  </si>
  <si>
    <t>2904 - Outros investimentos - Total (líquido) - mensal - US$ (milhões)</t>
  </si>
  <si>
    <t>Conta Financeira</t>
  </si>
  <si>
    <t>11729 - Investimento estrangeiro direto/pib 12 meses (%) - mensal - %</t>
  </si>
  <si>
    <t>Inv. Estrangeiro Direto</t>
  </si>
  <si>
    <t>Inv. Estrangeiro em Carteira</t>
  </si>
  <si>
    <t>IED/PIB(12 meses) - Eixo Direita</t>
  </si>
  <si>
    <t>Anos</t>
  </si>
  <si>
    <t>Inflação</t>
  </si>
  <si>
    <t>Média do Período</t>
  </si>
  <si>
    <t>Crescimento PIB</t>
  </si>
  <si>
    <t>Mundo</t>
  </si>
  <si>
    <t>Estados Unidos</t>
  </si>
  <si>
    <t>Países avançados</t>
  </si>
  <si>
    <t>Ásia desenvolvidos</t>
  </si>
  <si>
    <t>Países em desenvolvimento</t>
  </si>
  <si>
    <t>China</t>
  </si>
  <si>
    <t>Ásia em desenvolvimento</t>
  </si>
  <si>
    <t>Zona do Euro</t>
  </si>
  <si>
    <t>Reino Unido</t>
  </si>
  <si>
    <t>Japão</t>
  </si>
  <si>
    <t xml:space="preserve">Brasil </t>
  </si>
  <si>
    <t>http://www.imf.org/external/pubs/ft/weo/2011/02/weodata/download.aspx</t>
  </si>
  <si>
    <t>ANOS</t>
  </si>
  <si>
    <t>PIB</t>
  </si>
  <si>
    <t>DÍVIDA TOTAL</t>
  </si>
  <si>
    <t>DÍVIDA INTERNA POR SETOR</t>
  </si>
  <si>
    <t>DÍVIDA EXTERNA</t>
  </si>
  <si>
    <t>Valor (US$ bilhões)</t>
  </si>
  <si>
    <t>% do PIB</t>
  </si>
  <si>
    <t>Famílias</t>
  </si>
  <si>
    <t>Negócios Não Financeiros</t>
  </si>
  <si>
    <t>Firmas Financeiras</t>
  </si>
  <si>
    <t>Governo (local, Estadual, Federal)</t>
  </si>
  <si>
    <t>1 038,5</t>
  </si>
  <si>
    <t>1 601,6</t>
  </si>
  <si>
    <t>2 789,5</t>
  </si>
  <si>
    <t>4 725,0</t>
  </si>
  <si>
    <t>5 803,1</t>
  </si>
  <si>
    <t>13 768,2</t>
  </si>
  <si>
    <t>9 817,0</t>
  </si>
  <si>
    <t>27 156,8</t>
  </si>
  <si>
    <t>14 291,5</t>
  </si>
  <si>
    <t>53 295,6</t>
  </si>
  <si>
    <t>13 939,9</t>
  </si>
  <si>
    <t>52 138,8</t>
  </si>
  <si>
    <t>14 526,6</t>
  </si>
  <si>
    <t>53 441,0</t>
  </si>
  <si>
    <t>2011(1)</t>
  </si>
  <si>
    <t>15 020,5</t>
  </si>
  <si>
    <t>53 724,6</t>
  </si>
  <si>
    <r>
      <t xml:space="preserve">FONTE: BUREAU OF ECONOMIC ANALISYS — BEA. </t>
    </r>
    <r>
      <rPr>
        <b/>
        <sz val="8"/>
        <color rgb="FF000000"/>
        <rFont val="Arial"/>
        <family val="2"/>
      </rPr>
      <t>National income and product tables</t>
    </r>
    <r>
      <rPr>
        <sz val="8"/>
        <color rgb="FF000000"/>
        <rFont val="Arial"/>
        <family val="2"/>
      </rPr>
      <t>. Disponível em: &lt;www.bea.gov&gt;. Acesso em 30 jun. 2011.</t>
    </r>
  </si>
  <si>
    <t>FEDERAL RESERVE — FED. Flow of found accounts — dez. 2011. Disponível em: &lt;www.federalreserve.gov&gt;. Acesso em: 02 jan. 2012.</t>
  </si>
  <si>
    <t>FEDERAL RESERVE — FED. Flow of found accounts — set. 1996. Disponível em: &lt;www.federalreserve.gov&gt;. Acesso em: 12 abr.1996.</t>
  </si>
  <si>
    <t>(1)Dados até o terceiro trimestre, ponderados para o ano.</t>
  </si>
  <si>
    <t>Desemprego</t>
  </si>
  <si>
    <t>Dívida/PIB</t>
  </si>
  <si>
    <t>TC/PIB</t>
  </si>
  <si>
    <t>Evolução TC</t>
  </si>
  <si>
    <t>%</t>
  </si>
  <si>
    <t>2001-2007</t>
  </si>
  <si>
    <t>2007-2010</t>
  </si>
  <si>
    <t>2001</t>
  </si>
  <si>
    <t>2010</t>
  </si>
  <si>
    <t>Portugal</t>
  </si>
  <si>
    <t>França</t>
  </si>
  <si>
    <t>Fonte: EuroStats e FMI</t>
  </si>
  <si>
    <t>Alemanha</t>
  </si>
  <si>
    <t>Irlanda</t>
  </si>
  <si>
    <t>Grécia</t>
  </si>
  <si>
    <t>Espanha</t>
  </si>
  <si>
    <t>Itália</t>
  </si>
  <si>
    <t>Cresc. acumulado PIB</t>
  </si>
  <si>
    <t>2011 (1)</t>
  </si>
  <si>
    <t>2011 (2)</t>
  </si>
  <si>
    <t>(1) Último dado disponível para 2011                       (2) Previsão para 2011</t>
  </si>
  <si>
    <t>Variação acumulada em 2011 (1)</t>
  </si>
  <si>
    <t>(1) Acumulado até Setembro</t>
  </si>
  <si>
    <t>FBCF/PIB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</si>
</sst>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-* #,##0.00_-;\-* #,##0.00_-;_-* &quot;-&quot;??_-;_-@_-"/>
    <numFmt numFmtId="164" formatCode="0.0%"/>
    <numFmt numFmtId="165" formatCode="_(* #,##0.0_);_(* \(#,##0.0\);_(* &quot;-&quot;??_);_(@_)"/>
    <numFmt numFmtId="166" formatCode="#,##0.0_ ;\-#,##0.0\ "/>
    <numFmt numFmtId="167" formatCode="_-* #,##0.0_-;\-* #,##0.0_-;_-* &quot;-&quot;??_-;_-@_-"/>
    <numFmt numFmtId="168" formatCode="0.0"/>
    <numFmt numFmtId="169" formatCode="General_)"/>
    <numFmt numFmtId="170" formatCode="&quot;Cr$&quot;#,##0_);[Red]\(&quot;Cr$&quot;#,##0\)"/>
    <numFmt numFmtId="171" formatCode="&quot;Cr$&quot;#,##0.00_);[Red]\(&quot;Cr$&quot;#,##0.00\)"/>
    <numFmt numFmtId="172" formatCode="#,#00"/>
    <numFmt numFmtId="173" formatCode="%#,#00"/>
    <numFmt numFmtId="174" formatCode="#.##000"/>
    <numFmt numFmtId="175" formatCode="#\ ###\ ###\ ##0\ "/>
    <numFmt numFmtId="176" formatCode="_(* #,##0.00_);_(* \(#,##0.00\);_(* &quot;-&quot;??_);_(@_)"/>
    <numFmt numFmtId="177" formatCode="#,"/>
    <numFmt numFmtId="178" formatCode="#,##0.0"/>
    <numFmt numFmtId="179" formatCode="_(* #,##0_);_(* \(#,##0\);_(* &quot;-&quot;??_);_(@_)"/>
    <numFmt numFmtId="180" formatCode="0.000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6"/>
      <name val="Arial"/>
      <family val="2"/>
    </font>
    <font>
      <b/>
      <sz val="7"/>
      <color rgb="FF00000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color theme="1"/>
      <name val="Times New Roman"/>
      <family val="2"/>
    </font>
    <font>
      <sz val="10"/>
      <color theme="0"/>
      <name val="Times New Roman"/>
      <family val="2"/>
    </font>
    <font>
      <sz val="8"/>
      <name val="SwitzerlandLight"/>
    </font>
    <font>
      <sz val="7"/>
      <name val="Times New Roman"/>
      <family val="1"/>
    </font>
    <font>
      <sz val="10"/>
      <color rgb="FF006100"/>
      <name val="Times New Roman"/>
      <family val="2"/>
    </font>
    <font>
      <b/>
      <sz val="10"/>
      <color rgb="FFFA7D00"/>
      <name val="Times New Roman"/>
      <family val="2"/>
    </font>
    <font>
      <b/>
      <sz val="10"/>
      <color theme="0"/>
      <name val="Times New Roman"/>
      <family val="2"/>
    </font>
    <font>
      <sz val="10"/>
      <color rgb="FFFA7D00"/>
      <name val="Times New Roman"/>
      <family val="2"/>
    </font>
    <font>
      <sz val="10"/>
      <name val="MS Sans Serif"/>
      <family val="2"/>
    </font>
    <font>
      <sz val="1"/>
      <color indexed="8"/>
      <name val="Courier"/>
      <family val="3"/>
    </font>
    <font>
      <sz val="10"/>
      <color rgb="FF3F3F76"/>
      <name val="Times New Roman"/>
      <family val="2"/>
    </font>
    <font>
      <sz val="10"/>
      <color rgb="FF9C0006"/>
      <name val="Times New Roman"/>
      <family val="2"/>
    </font>
    <font>
      <sz val="10"/>
      <color rgb="FF9C6500"/>
      <name val="Times New Roman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color indexed="8"/>
      <name val="Times New Roman"/>
      <family val="2"/>
    </font>
    <font>
      <b/>
      <sz val="10"/>
      <color rgb="FF3F3F3F"/>
      <name val="Times New Roman"/>
      <family val="2"/>
    </font>
    <font>
      <sz val="10"/>
      <color rgb="FFFF0000"/>
      <name val="Times New Roman"/>
      <family val="2"/>
    </font>
    <font>
      <i/>
      <sz val="10"/>
      <color rgb="FF7F7F7F"/>
      <name val="Times New Roman"/>
      <family val="2"/>
    </font>
    <font>
      <b/>
      <sz val="14"/>
      <name val="Times New Roman"/>
      <family val="1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b/>
      <sz val="1"/>
      <color indexed="8"/>
      <name val="Courier"/>
      <family val="3"/>
    </font>
    <font>
      <b/>
      <sz val="10"/>
      <color theme="1"/>
      <name val="Times New Roman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rgb="FFFF0000"/>
      <name val="Arial"/>
      <family val="2"/>
    </font>
    <font>
      <b/>
      <sz val="8"/>
      <color rgb="FF000000"/>
      <name val="Arial"/>
      <family val="2"/>
    </font>
    <font>
      <sz val="11"/>
      <color rgb="FF000000"/>
      <name val="Calibri"/>
      <family val="2"/>
      <charset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17">
    <xf numFmtId="0" fontId="0" fillId="0" borderId="0"/>
    <xf numFmtId="9" fontId="1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169" fontId="8" fillId="0" borderId="0">
      <alignment vertical="top"/>
    </xf>
    <xf numFmtId="169" fontId="9" fillId="0" borderId="0">
      <alignment horizontal="right"/>
    </xf>
    <xf numFmtId="169" fontId="9" fillId="0" borderId="0">
      <alignment horizontal="right"/>
    </xf>
    <xf numFmtId="0" fontId="10" fillId="2" borderId="0" applyNumberFormat="0" applyBorder="0" applyAlignment="0" applyProtection="0"/>
    <xf numFmtId="0" fontId="11" fillId="6" borderId="5" applyNumberFormat="0" applyAlignment="0" applyProtection="0"/>
    <xf numFmtId="0" fontId="12" fillId="7" borderId="8" applyNumberFormat="0" applyAlignment="0" applyProtection="0"/>
    <xf numFmtId="0" fontId="13" fillId="0" borderId="7" applyNumberFormat="0" applyFill="0" applyAlignment="0" applyProtection="0"/>
    <xf numFmtId="38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15" fillId="0" borderId="0">
      <protection locked="0"/>
    </xf>
    <xf numFmtId="0" fontId="7" fillId="9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16" fillId="5" borderId="5" applyNumberFormat="0" applyAlignment="0" applyProtection="0"/>
    <xf numFmtId="172" fontId="15" fillId="0" borderId="0">
      <protection locked="0"/>
    </xf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9" fontId="19" fillId="0" borderId="0"/>
    <xf numFmtId="169" fontId="19" fillId="0" borderId="0"/>
    <xf numFmtId="0" fontId="20" fillId="0" borderId="0"/>
    <xf numFmtId="0" fontId="20" fillId="0" borderId="0"/>
    <xf numFmtId="0" fontId="20" fillId="0" borderId="0"/>
    <xf numFmtId="169" fontId="19" fillId="0" borderId="0"/>
    <xf numFmtId="169" fontId="19" fillId="0" borderId="0"/>
    <xf numFmtId="169" fontId="19" fillId="0" borderId="0"/>
    <xf numFmtId="0" fontId="20" fillId="0" borderId="0"/>
    <xf numFmtId="0" fontId="1" fillId="0" borderId="0"/>
    <xf numFmtId="0" fontId="19" fillId="0" borderId="0"/>
    <xf numFmtId="169" fontId="19" fillId="0" borderId="0"/>
    <xf numFmtId="0" fontId="21" fillId="0" borderId="0"/>
    <xf numFmtId="0" fontId="21" fillId="0" borderId="0"/>
    <xf numFmtId="0" fontId="21" fillId="0" borderId="0"/>
    <xf numFmtId="169" fontId="19" fillId="0" borderId="0"/>
    <xf numFmtId="0" fontId="1" fillId="0" borderId="0"/>
    <xf numFmtId="0" fontId="1" fillId="0" borderId="0"/>
    <xf numFmtId="0" fontId="22" fillId="8" borderId="9" applyNumberFormat="0" applyFont="0" applyAlignment="0" applyProtection="0"/>
    <xf numFmtId="0" fontId="22" fillId="8" borderId="9" applyNumberFormat="0" applyFont="0" applyAlignment="0" applyProtection="0"/>
    <xf numFmtId="173" fontId="15" fillId="0" borderId="0">
      <protection locked="0"/>
    </xf>
    <xf numFmtId="174" fontId="15" fillId="0" borderId="0">
      <protection locked="0"/>
    </xf>
    <xf numFmtId="9" fontId="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" fillId="0" borderId="0" applyFont="0" applyFill="0" applyBorder="0" applyAlignment="0" applyProtection="0"/>
    <xf numFmtId="175" fontId="9" fillId="0" borderId="0"/>
    <xf numFmtId="0" fontId="23" fillId="6" borderId="6" applyNumberFormat="0" applyAlignment="0" applyProtection="0"/>
    <xf numFmtId="38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69" fontId="26" fillId="0" borderId="11"/>
    <xf numFmtId="0" fontId="27" fillId="0" borderId="2" applyNumberFormat="0" applyFill="0" applyAlignment="0" applyProtection="0"/>
    <xf numFmtId="0" fontId="28" fillId="0" borderId="3" applyNumberFormat="0" applyFill="0" applyAlignment="0" applyProtection="0"/>
    <xf numFmtId="0" fontId="29" fillId="0" borderId="4" applyNumberFormat="0" applyFill="0" applyAlignment="0" applyProtection="0"/>
    <xf numFmtId="0" fontId="29" fillId="0" borderId="0" applyNumberFormat="0" applyFill="0" applyBorder="0" applyAlignment="0" applyProtection="0"/>
    <xf numFmtId="169" fontId="26" fillId="0" borderId="11"/>
    <xf numFmtId="177" fontId="30" fillId="0" borderId="0">
      <protection locked="0"/>
    </xf>
    <xf numFmtId="177" fontId="30" fillId="0" borderId="0">
      <protection locked="0"/>
    </xf>
    <xf numFmtId="0" fontId="31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38" fillId="0" borderId="0"/>
    <xf numFmtId="9" fontId="38" fillId="0" borderId="0" applyFont="0" applyFill="0" applyBorder="0" applyAlignment="0" applyProtection="0"/>
  </cellStyleXfs>
  <cellXfs count="102">
    <xf numFmtId="0" fontId="0" fillId="0" borderId="0" xfId="0"/>
    <xf numFmtId="17" fontId="0" fillId="0" borderId="0" xfId="0" applyNumberFormat="1"/>
    <xf numFmtId="164" fontId="0" fillId="0" borderId="0" xfId="1" applyNumberFormat="1" applyFont="1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164" fontId="0" fillId="0" borderId="0" xfId="0" applyNumberFormat="1"/>
    <xf numFmtId="0" fontId="0" fillId="33" borderId="0" xfId="0" applyFill="1" applyBorder="1"/>
    <xf numFmtId="0" fontId="0" fillId="33" borderId="0" xfId="0" applyFill="1" applyBorder="1" applyAlignment="1">
      <alignment horizontal="center"/>
    </xf>
    <xf numFmtId="0" fontId="0" fillId="33" borderId="0" xfId="0" applyFill="1" applyBorder="1" applyAlignment="1">
      <alignment horizontal="center" wrapText="1"/>
    </xf>
    <xf numFmtId="0" fontId="0" fillId="33" borderId="0" xfId="0" applyFill="1" applyBorder="1" applyAlignment="1">
      <alignment horizontal="center" vertical="center"/>
    </xf>
    <xf numFmtId="0" fontId="0" fillId="33" borderId="0" xfId="0" applyFill="1" applyBorder="1" applyAlignment="1">
      <alignment horizontal="center" vertical="center" textRotation="90" wrapText="1"/>
    </xf>
    <xf numFmtId="9" fontId="0" fillId="33" borderId="0" xfId="1" quotePrefix="1" applyFont="1" applyFill="1" applyBorder="1" applyAlignment="1">
      <alignment horizontal="center"/>
    </xf>
    <xf numFmtId="166" fontId="0" fillId="33" borderId="0" xfId="4" applyNumberFormat="1" applyFont="1" applyFill="1" applyBorder="1" applyAlignment="1">
      <alignment horizontal="center"/>
    </xf>
    <xf numFmtId="167" fontId="0" fillId="33" borderId="0" xfId="4" applyNumberFormat="1" applyFont="1" applyFill="1" applyBorder="1"/>
    <xf numFmtId="168" fontId="0" fillId="33" borderId="0" xfId="0" applyNumberFormat="1" applyFill="1" applyBorder="1"/>
    <xf numFmtId="9" fontId="0" fillId="33" borderId="0" xfId="1" applyFont="1" applyFill="1" applyBorder="1" applyAlignment="1">
      <alignment horizontal="center"/>
    </xf>
    <xf numFmtId="168" fontId="0" fillId="33" borderId="0" xfId="0" applyNumberFormat="1" applyFill="1" applyBorder="1" applyAlignment="1">
      <alignment horizontal="center" vertical="center"/>
    </xf>
    <xf numFmtId="0" fontId="0" fillId="33" borderId="0" xfId="0" applyFill="1" applyBorder="1" applyAlignment="1">
      <alignment horizontal="center" vertical="center" textRotation="90"/>
    </xf>
    <xf numFmtId="168" fontId="0" fillId="33" borderId="0" xfId="0" applyNumberForma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horizontal="center" vertical="center" wrapText="1"/>
    </xf>
    <xf numFmtId="3" fontId="0" fillId="0" borderId="0" xfId="0" applyNumberFormat="1"/>
    <xf numFmtId="0" fontId="4" fillId="0" borderId="0" xfId="2"/>
    <xf numFmtId="178" fontId="4" fillId="0" borderId="0" xfId="2" applyNumberFormat="1" applyFill="1" applyBorder="1" applyAlignment="1" applyProtection="1"/>
    <xf numFmtId="178" fontId="4" fillId="0" borderId="0" xfId="2" applyNumberFormat="1" applyFont="1" applyFill="1" applyBorder="1" applyAlignment="1" applyProtection="1"/>
    <xf numFmtId="3" fontId="4" fillId="0" borderId="0" xfId="2" applyNumberFormat="1" applyFont="1" applyFill="1" applyBorder="1" applyAlignment="1" applyProtection="1"/>
    <xf numFmtId="0" fontId="4" fillId="0" borderId="0" xfId="2" applyFont="1"/>
    <xf numFmtId="179" fontId="0" fillId="0" borderId="0" xfId="102" applyNumberFormat="1" applyFont="1"/>
    <xf numFmtId="0" fontId="0" fillId="0" borderId="0" xfId="0" applyNumberFormat="1"/>
    <xf numFmtId="2" fontId="4" fillId="0" borderId="0" xfId="2" applyNumberFormat="1"/>
    <xf numFmtId="43" fontId="4" fillId="0" borderId="0" xfId="4" applyFont="1"/>
    <xf numFmtId="3" fontId="32" fillId="0" borderId="0" xfId="0" applyNumberFormat="1" applyFont="1"/>
    <xf numFmtId="4" fontId="0" fillId="0" borderId="0" xfId="0" applyNumberFormat="1"/>
    <xf numFmtId="0" fontId="32" fillId="33" borderId="0" xfId="0" applyFont="1" applyFill="1" applyBorder="1"/>
    <xf numFmtId="0" fontId="19" fillId="33" borderId="0" xfId="0" applyFont="1" applyFill="1" applyBorder="1" applyAlignment="1">
      <alignment horizontal="center" vertical="center"/>
    </xf>
    <xf numFmtId="0" fontId="0" fillId="0" borderId="0" xfId="0" applyAlignment="1"/>
    <xf numFmtId="0" fontId="33" fillId="0" borderId="0" xfId="114"/>
    <xf numFmtId="164" fontId="1" fillId="0" borderId="0" xfId="1" applyNumberFormat="1" applyFont="1"/>
    <xf numFmtId="0" fontId="34" fillId="33" borderId="0" xfId="0" applyFont="1" applyFill="1" applyAlignment="1">
      <alignment vertical="center" wrapText="1"/>
    </xf>
    <xf numFmtId="0" fontId="0" fillId="33" borderId="0" xfId="0" applyFill="1"/>
    <xf numFmtId="0" fontId="35" fillId="33" borderId="12" xfId="0" applyFont="1" applyFill="1" applyBorder="1" applyAlignment="1">
      <alignment horizontal="center" vertical="center" wrapText="1"/>
    </xf>
    <xf numFmtId="0" fontId="35" fillId="33" borderId="0" xfId="0" applyFont="1" applyFill="1" applyAlignment="1">
      <alignment horizontal="center" vertical="center" wrapText="1"/>
    </xf>
    <xf numFmtId="0" fontId="38" fillId="33" borderId="15" xfId="115" applyFill="1" applyBorder="1" applyAlignment="1">
      <alignment horizontal="center"/>
    </xf>
    <xf numFmtId="0" fontId="38" fillId="33" borderId="0" xfId="115" applyFill="1" applyBorder="1" applyAlignment="1">
      <alignment horizontal="center"/>
    </xf>
    <xf numFmtId="2" fontId="38" fillId="33" borderId="0" xfId="115" applyNumberFormat="1" applyFill="1" applyBorder="1" applyAlignment="1">
      <alignment horizontal="center"/>
    </xf>
    <xf numFmtId="0" fontId="38" fillId="33" borderId="12" xfId="115" applyFill="1" applyBorder="1" applyAlignment="1">
      <alignment horizontal="center"/>
    </xf>
    <xf numFmtId="0" fontId="38" fillId="33" borderId="0" xfId="115" applyFill="1" applyBorder="1"/>
    <xf numFmtId="164" fontId="0" fillId="33" borderId="0" xfId="116" applyNumberFormat="1" applyFont="1" applyFill="1" applyBorder="1" applyAlignment="1">
      <alignment horizontal="center"/>
    </xf>
    <xf numFmtId="2" fontId="38" fillId="33" borderId="0" xfId="115" applyNumberFormat="1" applyFill="1" applyBorder="1"/>
    <xf numFmtId="180" fontId="38" fillId="33" borderId="0" xfId="115" applyNumberFormat="1" applyFill="1" applyBorder="1"/>
    <xf numFmtId="0" fontId="38" fillId="33" borderId="0" xfId="115" applyFont="1" applyFill="1" applyBorder="1"/>
    <xf numFmtId="0" fontId="38" fillId="33" borderId="12" xfId="115" applyFill="1" applyBorder="1"/>
    <xf numFmtId="164" fontId="0" fillId="33" borderId="12" xfId="116" applyNumberFormat="1" applyFont="1" applyFill="1" applyBorder="1" applyAlignment="1">
      <alignment horizontal="center"/>
    </xf>
    <xf numFmtId="0" fontId="38" fillId="33" borderId="0" xfId="115" applyFill="1" applyBorder="1" applyAlignment="1">
      <alignment horizontal="left"/>
    </xf>
    <xf numFmtId="0" fontId="19" fillId="33" borderId="14" xfId="0" applyFont="1" applyFill="1" applyBorder="1" applyAlignment="1">
      <alignment horizontal="center" vertical="center"/>
    </xf>
    <xf numFmtId="0" fontId="19" fillId="33" borderId="12" xfId="0" applyFont="1" applyFill="1" applyBorder="1" applyAlignment="1">
      <alignment horizontal="center" vertical="center"/>
    </xf>
    <xf numFmtId="0" fontId="32" fillId="33" borderId="17" xfId="0" applyFont="1" applyFill="1" applyBorder="1"/>
    <xf numFmtId="0" fontId="0" fillId="33" borderId="12" xfId="0" applyFill="1" applyBorder="1"/>
    <xf numFmtId="0" fontId="0" fillId="33" borderId="14" xfId="0" applyFill="1" applyBorder="1" applyAlignment="1">
      <alignment horizontal="center"/>
    </xf>
    <xf numFmtId="0" fontId="0" fillId="33" borderId="14" xfId="0" applyFill="1" applyBorder="1" applyAlignment="1">
      <alignment horizontal="center" wrapText="1"/>
    </xf>
    <xf numFmtId="0" fontId="0" fillId="33" borderId="12" xfId="0" applyFill="1" applyBorder="1" applyAlignment="1">
      <alignment horizontal="center"/>
    </xf>
    <xf numFmtId="0" fontId="0" fillId="33" borderId="12" xfId="0" applyFill="1" applyBorder="1" applyAlignment="1">
      <alignment horizontal="center" vertical="center"/>
    </xf>
    <xf numFmtId="9" fontId="0" fillId="33" borderId="14" xfId="1" quotePrefix="1" applyFont="1" applyFill="1" applyBorder="1" applyAlignment="1">
      <alignment horizontal="center"/>
    </xf>
    <xf numFmtId="166" fontId="0" fillId="33" borderId="14" xfId="4" applyNumberFormat="1" applyFont="1" applyFill="1" applyBorder="1" applyAlignment="1">
      <alignment horizontal="center"/>
    </xf>
    <xf numFmtId="166" fontId="0" fillId="33" borderId="12" xfId="4" applyNumberFormat="1" applyFont="1" applyFill="1" applyBorder="1" applyAlignment="1">
      <alignment horizontal="center"/>
    </xf>
    <xf numFmtId="168" fontId="0" fillId="33" borderId="14" xfId="0" applyNumberFormat="1" applyFill="1" applyBorder="1" applyAlignment="1">
      <alignment horizontal="center" vertical="center"/>
    </xf>
    <xf numFmtId="168" fontId="0" fillId="33" borderId="14" xfId="0" applyNumberFormat="1" applyFill="1" applyBorder="1" applyAlignment="1">
      <alignment horizontal="center"/>
    </xf>
    <xf numFmtId="0" fontId="0" fillId="33" borderId="12" xfId="0" applyFill="1" applyBorder="1" applyAlignment="1">
      <alignment horizontal="center" vertical="center" textRotation="90"/>
    </xf>
    <xf numFmtId="9" fontId="0" fillId="33" borderId="12" xfId="1" applyFont="1" applyFill="1" applyBorder="1" applyAlignment="1">
      <alignment horizontal="center"/>
    </xf>
    <xf numFmtId="168" fontId="0" fillId="33" borderId="12" xfId="0" applyNumberFormat="1" applyFill="1" applyBorder="1" applyAlignment="1">
      <alignment horizontal="center" vertical="center"/>
    </xf>
    <xf numFmtId="168" fontId="0" fillId="33" borderId="12" xfId="0" applyNumberFormat="1" applyFill="1" applyBorder="1" applyAlignment="1">
      <alignment horizontal="center"/>
    </xf>
    <xf numFmtId="0" fontId="0" fillId="33" borderId="0" xfId="0" applyFill="1" applyBorder="1" applyAlignment="1">
      <alignment horizontal="left"/>
    </xf>
    <xf numFmtId="168" fontId="19" fillId="33" borderId="0" xfId="0" applyNumberFormat="1" applyFont="1" applyFill="1" applyBorder="1" applyAlignment="1">
      <alignment horizontal="center" vertical="center"/>
    </xf>
    <xf numFmtId="0" fontId="32" fillId="33" borderId="12" xfId="0" applyFont="1" applyFill="1" applyBorder="1"/>
    <xf numFmtId="168" fontId="32" fillId="33" borderId="12" xfId="0" applyNumberFormat="1" applyFont="1" applyFill="1" applyBorder="1"/>
    <xf numFmtId="0" fontId="35" fillId="33" borderId="12" xfId="0" applyFont="1" applyFill="1" applyBorder="1" applyAlignment="1">
      <alignment horizontal="center" vertical="center" wrapText="1"/>
    </xf>
    <xf numFmtId="0" fontId="35" fillId="33" borderId="14" xfId="0" applyFont="1" applyFill="1" applyBorder="1" applyAlignment="1">
      <alignment horizontal="center" vertical="center" wrapText="1"/>
    </xf>
    <xf numFmtId="0" fontId="35" fillId="33" borderId="0" xfId="0" applyFont="1" applyFill="1" applyAlignment="1">
      <alignment horizontal="center" vertical="center" wrapText="1"/>
    </xf>
    <xf numFmtId="0" fontId="35" fillId="33" borderId="13" xfId="0" applyFont="1" applyFill="1" applyBorder="1" applyAlignment="1">
      <alignment horizontal="center" vertical="center" wrapText="1"/>
    </xf>
    <xf numFmtId="0" fontId="35" fillId="33" borderId="15" xfId="0" applyFont="1" applyFill="1" applyBorder="1" applyAlignment="1">
      <alignment horizontal="center" vertical="center" wrapText="1"/>
    </xf>
    <xf numFmtId="0" fontId="1" fillId="33" borderId="0" xfId="0" applyFont="1" applyFill="1" applyAlignment="1">
      <alignment horizontal="justify" vertical="center" wrapText="1"/>
    </xf>
    <xf numFmtId="0" fontId="36" fillId="33" borderId="14" xfId="0" applyFont="1" applyFill="1" applyBorder="1" applyAlignment="1">
      <alignment horizontal="center" vertical="center" wrapText="1"/>
    </xf>
    <xf numFmtId="0" fontId="36" fillId="33" borderId="13" xfId="0" applyFont="1" applyFill="1" applyBorder="1" applyAlignment="1">
      <alignment horizontal="center" vertical="center" wrapText="1"/>
    </xf>
    <xf numFmtId="0" fontId="35" fillId="33" borderId="16" xfId="0" applyFont="1" applyFill="1" applyBorder="1" applyAlignment="1">
      <alignment horizontal="justify" vertical="center" wrapText="1"/>
    </xf>
    <xf numFmtId="0" fontId="33" fillId="33" borderId="0" xfId="114" applyFill="1" applyAlignment="1">
      <alignment horizontal="justify" vertical="center" wrapText="1"/>
    </xf>
    <xf numFmtId="0" fontId="38" fillId="33" borderId="12" xfId="115" applyFill="1" applyBorder="1" applyAlignment="1">
      <alignment horizontal="center"/>
    </xf>
    <xf numFmtId="0" fontId="19" fillId="33" borderId="12" xfId="0" applyFont="1" applyFill="1" applyBorder="1" applyAlignment="1">
      <alignment horizontal="center" vertical="center"/>
    </xf>
    <xf numFmtId="168" fontId="19" fillId="33" borderId="14" xfId="0" applyNumberFormat="1" applyFont="1" applyFill="1" applyBorder="1" applyAlignment="1">
      <alignment horizontal="center" vertical="center"/>
    </xf>
    <xf numFmtId="168" fontId="19" fillId="33" borderId="0" xfId="0" applyNumberFormat="1" applyFont="1" applyFill="1" applyBorder="1" applyAlignment="1">
      <alignment horizontal="center" vertical="center"/>
    </xf>
    <xf numFmtId="168" fontId="19" fillId="33" borderId="12" xfId="0" applyNumberFormat="1" applyFont="1" applyFill="1" applyBorder="1" applyAlignment="1">
      <alignment horizontal="center" vertical="center"/>
    </xf>
    <xf numFmtId="0" fontId="0" fillId="33" borderId="14" xfId="0" applyFill="1" applyBorder="1" applyAlignment="1">
      <alignment horizontal="center" vertical="center" textRotation="90"/>
    </xf>
    <xf numFmtId="0" fontId="0" fillId="33" borderId="0" xfId="0" applyFill="1" applyBorder="1" applyAlignment="1">
      <alignment horizontal="center" vertical="center" textRotation="90"/>
    </xf>
    <xf numFmtId="0" fontId="0" fillId="33" borderId="12" xfId="0" applyFill="1" applyBorder="1" applyAlignment="1">
      <alignment horizontal="center" vertical="center" textRotation="90"/>
    </xf>
    <xf numFmtId="0" fontId="0" fillId="33" borderId="0" xfId="0" applyFill="1" applyBorder="1" applyAlignment="1">
      <alignment horizontal="center"/>
    </xf>
    <xf numFmtId="0" fontId="0" fillId="33" borderId="12" xfId="0" applyFill="1" applyBorder="1" applyAlignment="1">
      <alignment horizontal="center"/>
    </xf>
    <xf numFmtId="0" fontId="0" fillId="33" borderId="0" xfId="0" applyFill="1" applyBorder="1" applyAlignment="1">
      <alignment horizontal="center" wrapText="1"/>
    </xf>
    <xf numFmtId="0" fontId="0" fillId="33" borderId="12" xfId="0" applyFill="1" applyBorder="1" applyAlignment="1">
      <alignment horizontal="center" wrapText="1"/>
    </xf>
    <xf numFmtId="0" fontId="0" fillId="33" borderId="0" xfId="0" applyFill="1" applyBorder="1" applyAlignment="1">
      <alignment horizontal="center" vertical="center" wrapText="1"/>
    </xf>
    <xf numFmtId="0" fontId="0" fillId="33" borderId="12" xfId="0" applyFill="1" applyBorder="1" applyAlignment="1">
      <alignment horizontal="center" vertical="center" wrapText="1"/>
    </xf>
    <xf numFmtId="0" fontId="0" fillId="33" borderId="14" xfId="0" applyFill="1" applyBorder="1" applyAlignment="1">
      <alignment horizontal="center" vertical="center" textRotation="90" wrapText="1"/>
    </xf>
    <xf numFmtId="0" fontId="0" fillId="33" borderId="0" xfId="0" applyFill="1" applyBorder="1" applyAlignment="1">
      <alignment horizontal="center" vertical="center" textRotation="90" wrapText="1"/>
    </xf>
    <xf numFmtId="0" fontId="0" fillId="33" borderId="12" xfId="0" applyFill="1" applyBorder="1" applyAlignment="1">
      <alignment horizontal="center" vertical="center" textRotation="90" wrapText="1"/>
    </xf>
  </cellXfs>
  <cellStyles count="117">
    <cellStyle name="20% - Ênfase1 2" xfId="5"/>
    <cellStyle name="20% - Ênfase2 2" xfId="6"/>
    <cellStyle name="20% - Ênfase3 2" xfId="7"/>
    <cellStyle name="20% - Ênfase4 2" xfId="8"/>
    <cellStyle name="20% - Ênfase5 2" xfId="9"/>
    <cellStyle name="20% - Ênfase6 2" xfId="10"/>
    <cellStyle name="40% - Ênfase1 2" xfId="11"/>
    <cellStyle name="40% - Ênfase2 2" xfId="12"/>
    <cellStyle name="40% - Ênfase3 2" xfId="13"/>
    <cellStyle name="40% - Ênfase4 2" xfId="14"/>
    <cellStyle name="40% - Ênfase5 2" xfId="15"/>
    <cellStyle name="40% - Ênfase6 2" xfId="16"/>
    <cellStyle name="60% - Ênfase1 2" xfId="17"/>
    <cellStyle name="60% - Ênfase2 2" xfId="18"/>
    <cellStyle name="60% - Ênfase3 2" xfId="19"/>
    <cellStyle name="60% - Ênfase4 2" xfId="20"/>
    <cellStyle name="60% - Ênfase5 2" xfId="21"/>
    <cellStyle name="60% - Ênfase6 2" xfId="22"/>
    <cellStyle name="Bol-Data" xfId="23"/>
    <cellStyle name="bolet" xfId="24"/>
    <cellStyle name="bolet 2" xfId="25"/>
    <cellStyle name="Bom 2" xfId="26"/>
    <cellStyle name="Cálculo 2" xfId="27"/>
    <cellStyle name="Célula de Verificação 2" xfId="28"/>
    <cellStyle name="Célula Vinculada 2" xfId="29"/>
    <cellStyle name="Comma [0]_Q12" xfId="30"/>
    <cellStyle name="Comma_Q12" xfId="31"/>
    <cellStyle name="Currency [0]_Q12" xfId="32"/>
    <cellStyle name="Currency_Q12" xfId="33"/>
    <cellStyle name="Data" xfId="34"/>
    <cellStyle name="Ênfase1 2" xfId="35"/>
    <cellStyle name="Ênfase2 2" xfId="36"/>
    <cellStyle name="Ênfase3 2" xfId="37"/>
    <cellStyle name="Ênfase4 2" xfId="38"/>
    <cellStyle name="Ênfase5 2" xfId="39"/>
    <cellStyle name="Ênfase6 2" xfId="40"/>
    <cellStyle name="Entrada 2" xfId="41"/>
    <cellStyle name="Fixo" xfId="42"/>
    <cellStyle name="Hiperlink" xfId="114" builtinId="8"/>
    <cellStyle name="Incorreto 2" xfId="43"/>
    <cellStyle name="Neutra 2" xfId="44"/>
    <cellStyle name="Normal" xfId="0" builtinId="0"/>
    <cellStyle name="Normal 10" xfId="45"/>
    <cellStyle name="Normal 11" xfId="46"/>
    <cellStyle name="Normal 12" xfId="115"/>
    <cellStyle name="Normal 2" xfId="2"/>
    <cellStyle name="Normal 2 2" xfId="47"/>
    <cellStyle name="Normal 2 2 2" xfId="48"/>
    <cellStyle name="Normal 2 2 3" xfId="49"/>
    <cellStyle name="Normal 2 3" xfId="50"/>
    <cellStyle name="Normal 2 4" xfId="51"/>
    <cellStyle name="Normal 2 5" xfId="52"/>
    <cellStyle name="Normal 3" xfId="53"/>
    <cellStyle name="Normal 3 2" xfId="54"/>
    <cellStyle name="Normal 3 2 2" xfId="55"/>
    <cellStyle name="Normal 3 2 2 2" xfId="56"/>
    <cellStyle name="Normal 3 2 3" xfId="57"/>
    <cellStyle name="Normal 3 3" xfId="58"/>
    <cellStyle name="Normal 3_Notimp_Sumon_OUT2010" xfId="59"/>
    <cellStyle name="Normal 4" xfId="60"/>
    <cellStyle name="Normal 5" xfId="61"/>
    <cellStyle name="Normal 5 2" xfId="62"/>
    <cellStyle name="Normal 6" xfId="63"/>
    <cellStyle name="Normal 6 2" xfId="64"/>
    <cellStyle name="Normal 6 2 2" xfId="65"/>
    <cellStyle name="Normal 7" xfId="66"/>
    <cellStyle name="Normal 8" xfId="67"/>
    <cellStyle name="Normal 8 2" xfId="68"/>
    <cellStyle name="Normal 9" xfId="69"/>
    <cellStyle name="Nota 2" xfId="70"/>
    <cellStyle name="Nota 3" xfId="71"/>
    <cellStyle name="Percentual" xfId="72"/>
    <cellStyle name="Ponto" xfId="73"/>
    <cellStyle name="Porcentagem" xfId="1" builtinId="5"/>
    <cellStyle name="Porcentagem 2" xfId="74"/>
    <cellStyle name="Porcentagem 2 2" xfId="75"/>
    <cellStyle name="Porcentagem 2 2 2" xfId="76"/>
    <cellStyle name="Porcentagem 2 2 2 2" xfId="77"/>
    <cellStyle name="Porcentagem 2 2 2 3" xfId="78"/>
    <cellStyle name="Porcentagem 2 2 2 4" xfId="79"/>
    <cellStyle name="Porcentagem 2 2 3" xfId="80"/>
    <cellStyle name="Porcentagem 2 2 4" xfId="81"/>
    <cellStyle name="Porcentagem 3" xfId="82"/>
    <cellStyle name="Porcentagem 3 2" xfId="83"/>
    <cellStyle name="Porcentagem 3 2 2" xfId="84"/>
    <cellStyle name="Porcentagem 3 2 2 2" xfId="85"/>
    <cellStyle name="Porcentagem 3 2 2 3" xfId="86"/>
    <cellStyle name="Porcentagem 3 2 3" xfId="87"/>
    <cellStyle name="Porcentagem 3 2 4" xfId="88"/>
    <cellStyle name="Porcentagem 4" xfId="89"/>
    <cellStyle name="Porcentagem 5" xfId="116"/>
    <cellStyle name="rodape" xfId="90"/>
    <cellStyle name="Saída 2" xfId="91"/>
    <cellStyle name="Sep. milhar [0]" xfId="92"/>
    <cellStyle name="Separador de milhares 2" xfId="3"/>
    <cellStyle name="Separador de milhares 2 2" xfId="93"/>
    <cellStyle name="Separador de milhares 2 2 2" xfId="94"/>
    <cellStyle name="Separador de milhares 2 2 3" xfId="95"/>
    <cellStyle name="Separador de milhares 2 3" xfId="96"/>
    <cellStyle name="Separador de milhares 2 3 2" xfId="97"/>
    <cellStyle name="Separador de milhares 2 4" xfId="98"/>
    <cellStyle name="Separador de milhares 3" xfId="99"/>
    <cellStyle name="Separador de milhares 3 2" xfId="100"/>
    <cellStyle name="Separador de milhares 4" xfId="101"/>
    <cellStyle name="Separador de milhares 5" xfId="102"/>
    <cellStyle name="Texto de Aviso 2" xfId="103"/>
    <cellStyle name="Texto Explicativo 2" xfId="104"/>
    <cellStyle name="Titulo" xfId="105"/>
    <cellStyle name="Título 1 2" xfId="106"/>
    <cellStyle name="Título 2 2" xfId="107"/>
    <cellStyle name="Título 3 2" xfId="108"/>
    <cellStyle name="Título 4 2" xfId="109"/>
    <cellStyle name="Titulo_EBI_jun09 ingles" xfId="110"/>
    <cellStyle name="Titulo1" xfId="111"/>
    <cellStyle name="Titulo2" xfId="112"/>
    <cellStyle name="Total 2" xfId="113"/>
    <cellStyle name="Vírgula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'Graf 1'!$A$16</c:f>
              <c:strCache>
                <c:ptCount val="1"/>
                <c:pt idx="0">
                  <c:v>Mundo</c:v>
                </c:pt>
              </c:strCache>
            </c:strRef>
          </c:tx>
          <c:cat>
            <c:numRef>
              <c:f>'Graf 1'!$B$15:$L$15</c:f>
              <c:numCache>
                <c:formatCode>General</c:formatCode>
                <c:ptCount val="1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</c:numCache>
            </c:numRef>
          </c:cat>
          <c:val>
            <c:numRef>
              <c:f>'Graf 1'!$B$16:$L$16</c:f>
              <c:numCache>
                <c:formatCode>0.0%</c:formatCode>
                <c:ptCount val="11"/>
                <c:pt idx="0">
                  <c:v>2.2970000000000001E-2</c:v>
                </c:pt>
                <c:pt idx="1">
                  <c:v>2.8570000000000002E-2</c:v>
                </c:pt>
                <c:pt idx="2">
                  <c:v>3.6269999999999997E-2</c:v>
                </c:pt>
                <c:pt idx="3">
                  <c:v>4.8730000000000002E-2</c:v>
                </c:pt>
                <c:pt idx="4">
                  <c:v>4.573E-2</c:v>
                </c:pt>
                <c:pt idx="5">
                  <c:v>5.2659999999999998E-2</c:v>
                </c:pt>
                <c:pt idx="6">
                  <c:v>5.4429999999999999E-2</c:v>
                </c:pt>
                <c:pt idx="7">
                  <c:v>2.785E-2</c:v>
                </c:pt>
                <c:pt idx="8">
                  <c:v>-6.6299999999999996E-3</c:v>
                </c:pt>
                <c:pt idx="9">
                  <c:v>5.11E-2</c:v>
                </c:pt>
                <c:pt idx="10">
                  <c:v>3.9550000000000002E-2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 1'!$A$17</c:f>
              <c:strCache>
                <c:ptCount val="1"/>
                <c:pt idx="0">
                  <c:v>Estados Unidos</c:v>
                </c:pt>
              </c:strCache>
            </c:strRef>
          </c:tx>
          <c:cat>
            <c:numRef>
              <c:f>'Graf 1'!$B$15:$L$15</c:f>
              <c:numCache>
                <c:formatCode>General</c:formatCode>
                <c:ptCount val="1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</c:numCache>
            </c:numRef>
          </c:cat>
          <c:val>
            <c:numRef>
              <c:f>'Graf 1'!$B$17:$L$17</c:f>
              <c:numCache>
                <c:formatCode>0.0%</c:formatCode>
                <c:ptCount val="11"/>
                <c:pt idx="0">
                  <c:v>1.0789999999999999E-2</c:v>
                </c:pt>
                <c:pt idx="1">
                  <c:v>1.814E-2</c:v>
                </c:pt>
                <c:pt idx="2">
                  <c:v>2.5409999999999999E-2</c:v>
                </c:pt>
                <c:pt idx="3">
                  <c:v>3.4680000000000002E-2</c:v>
                </c:pt>
                <c:pt idx="4">
                  <c:v>3.0700000000000002E-2</c:v>
                </c:pt>
                <c:pt idx="5">
                  <c:v>2.6579999999999999E-2</c:v>
                </c:pt>
                <c:pt idx="6">
                  <c:v>1.9130000000000001E-2</c:v>
                </c:pt>
                <c:pt idx="7">
                  <c:v>-3.3700000000000002E-3</c:v>
                </c:pt>
                <c:pt idx="8">
                  <c:v>-3.4860000000000002E-2</c:v>
                </c:pt>
                <c:pt idx="9">
                  <c:v>3.0300000000000001E-2</c:v>
                </c:pt>
                <c:pt idx="10">
                  <c:v>1.5270000000000001E-2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'Graf 1'!$A$19</c:f>
              <c:strCache>
                <c:ptCount val="1"/>
                <c:pt idx="0">
                  <c:v>Ásia desenvolvidos</c:v>
                </c:pt>
              </c:strCache>
            </c:strRef>
          </c:tx>
          <c:cat>
            <c:numRef>
              <c:f>'Graf 1'!$B$15:$L$15</c:f>
              <c:numCache>
                <c:formatCode>General</c:formatCode>
                <c:ptCount val="1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</c:numCache>
            </c:numRef>
          </c:cat>
          <c:val>
            <c:numRef>
              <c:f>'Graf 1'!$B$19:$L$19</c:f>
              <c:numCache>
                <c:formatCode>0.0%</c:formatCode>
                <c:ptCount val="11"/>
                <c:pt idx="0">
                  <c:v>1.537E-2</c:v>
                </c:pt>
                <c:pt idx="1">
                  <c:v>5.7919999999999999E-2</c:v>
                </c:pt>
                <c:pt idx="2">
                  <c:v>3.2230000000000002E-2</c:v>
                </c:pt>
                <c:pt idx="3">
                  <c:v>5.8999999999999997E-2</c:v>
                </c:pt>
                <c:pt idx="4">
                  <c:v>4.8329999999999998E-2</c:v>
                </c:pt>
                <c:pt idx="5">
                  <c:v>5.7910000000000003E-2</c:v>
                </c:pt>
                <c:pt idx="6">
                  <c:v>5.8529999999999999E-2</c:v>
                </c:pt>
                <c:pt idx="7">
                  <c:v>1.7829999999999999E-2</c:v>
                </c:pt>
                <c:pt idx="8">
                  <c:v>-7.45E-3</c:v>
                </c:pt>
                <c:pt idx="9">
                  <c:v>8.4260000000000002E-2</c:v>
                </c:pt>
                <c:pt idx="10">
                  <c:v>4.6649999999999997E-2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'Graf 1'!$A$21</c:f>
              <c:strCache>
                <c:ptCount val="1"/>
                <c:pt idx="0">
                  <c:v>China</c:v>
                </c:pt>
              </c:strCache>
            </c:strRef>
          </c:tx>
          <c:cat>
            <c:numRef>
              <c:f>'Graf 1'!$B$15:$L$15</c:f>
              <c:numCache>
                <c:formatCode>General</c:formatCode>
                <c:ptCount val="1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</c:numCache>
            </c:numRef>
          </c:cat>
          <c:val>
            <c:numRef>
              <c:f>'Graf 1'!$B$21:$L$21</c:f>
              <c:numCache>
                <c:formatCode>0.0%</c:formatCode>
                <c:ptCount val="11"/>
                <c:pt idx="0">
                  <c:v>8.2900000000000001E-2</c:v>
                </c:pt>
                <c:pt idx="1">
                  <c:v>9.0990000000000001E-2</c:v>
                </c:pt>
                <c:pt idx="2">
                  <c:v>9.9989999999999996E-2</c:v>
                </c:pt>
                <c:pt idx="3">
                  <c:v>0.10099</c:v>
                </c:pt>
                <c:pt idx="4">
                  <c:v>0.11298999999999999</c:v>
                </c:pt>
                <c:pt idx="5">
                  <c:v>0.12698999999999999</c:v>
                </c:pt>
                <c:pt idx="6">
                  <c:v>0.14199000000000001</c:v>
                </c:pt>
                <c:pt idx="7">
                  <c:v>9.5990000000000006E-2</c:v>
                </c:pt>
                <c:pt idx="8">
                  <c:v>9.2200000000000004E-2</c:v>
                </c:pt>
                <c:pt idx="9">
                  <c:v>0.10328</c:v>
                </c:pt>
                <c:pt idx="10">
                  <c:v>9.4729999999999995E-2</c:v>
                </c:pt>
              </c:numCache>
            </c:numRef>
          </c:val>
          <c:smooth val="0"/>
        </c:ser>
        <c:ser>
          <c:idx val="7"/>
          <c:order val="4"/>
          <c:tx>
            <c:strRef>
              <c:f>'Graf 1'!$A$23</c:f>
              <c:strCache>
                <c:ptCount val="1"/>
                <c:pt idx="0">
                  <c:v>Zona do Euro</c:v>
                </c:pt>
              </c:strCache>
            </c:strRef>
          </c:tx>
          <c:cat>
            <c:numRef>
              <c:f>'Graf 1'!$B$15:$L$15</c:f>
              <c:numCache>
                <c:formatCode>General</c:formatCode>
                <c:ptCount val="1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</c:numCache>
            </c:numRef>
          </c:cat>
          <c:val>
            <c:numRef>
              <c:f>'Graf 1'!$B$23:$L$23</c:f>
              <c:numCache>
                <c:formatCode>0.0%</c:formatCode>
                <c:ptCount val="11"/>
                <c:pt idx="0">
                  <c:v>1.9529999999999999E-2</c:v>
                </c:pt>
                <c:pt idx="1">
                  <c:v>9.1599999999999997E-3</c:v>
                </c:pt>
                <c:pt idx="2">
                  <c:v>7.26E-3</c:v>
                </c:pt>
                <c:pt idx="3">
                  <c:v>2.172E-2</c:v>
                </c:pt>
                <c:pt idx="4">
                  <c:v>1.6539999999999999E-2</c:v>
                </c:pt>
                <c:pt idx="5">
                  <c:v>3.2059999999999998E-2</c:v>
                </c:pt>
                <c:pt idx="6">
                  <c:v>2.9909999999999999E-2</c:v>
                </c:pt>
                <c:pt idx="7">
                  <c:v>4.0899999999999999E-3</c:v>
                </c:pt>
                <c:pt idx="8">
                  <c:v>-4.2520000000000002E-2</c:v>
                </c:pt>
                <c:pt idx="9">
                  <c:v>1.7860000000000001E-2</c:v>
                </c:pt>
                <c:pt idx="10">
                  <c:v>1.6199999999999999E-2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878272"/>
        <c:axId val="85879808"/>
      </c:lineChart>
      <c:catAx>
        <c:axId val="8587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5879808"/>
        <c:crosses val="autoZero"/>
        <c:auto val="1"/>
        <c:lblAlgn val="ctr"/>
        <c:lblOffset val="100"/>
        <c:noMultiLvlLbl val="0"/>
      </c:catAx>
      <c:valAx>
        <c:axId val="85879808"/>
        <c:scaling>
          <c:orientation val="minMax"/>
          <c:max val="0.15000000000000002"/>
          <c:min val="-0.05"/>
        </c:scaling>
        <c:delete val="0"/>
        <c:axPos val="l"/>
        <c:numFmt formatCode="0%" sourceLinked="0"/>
        <c:majorTickMark val="out"/>
        <c:minorTickMark val="none"/>
        <c:tickLblPos val="nextTo"/>
        <c:crossAx val="8587827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'Graf 2'!$C$1</c:f>
              <c:strCache>
                <c:ptCount val="1"/>
                <c:pt idx="0">
                  <c:v>Var. % ao período anterior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'Graf 2'!$A$2:$A$24</c:f>
              <c:numCache>
                <c:formatCode>mmm\-yy</c:formatCode>
                <c:ptCount val="23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</c:numCache>
            </c:numRef>
          </c:cat>
          <c:val>
            <c:numRef>
              <c:f>'Graf 2'!$C$2:$C$24</c:f>
              <c:numCache>
                <c:formatCode>0.0%</c:formatCode>
                <c:ptCount val="23"/>
                <c:pt idx="1">
                  <c:v>6.2331030339441984E-3</c:v>
                </c:pt>
                <c:pt idx="2">
                  <c:v>7.0154489140981102E-3</c:v>
                </c:pt>
                <c:pt idx="3">
                  <c:v>1.2080337953012554E-2</c:v>
                </c:pt>
                <c:pt idx="4">
                  <c:v>-9.2267135325131422E-3</c:v>
                </c:pt>
                <c:pt idx="5">
                  <c:v>-5.1736881005193247E-4</c:v>
                </c:pt>
                <c:pt idx="6">
                  <c:v>1.6268579457221488E-3</c:v>
                </c:pt>
                <c:pt idx="7">
                  <c:v>7.3089700996677998E-3</c:v>
                </c:pt>
                <c:pt idx="8">
                  <c:v>6.8161829375550376E-3</c:v>
                </c:pt>
                <c:pt idx="9">
                  <c:v>5.0229307709106497E-3</c:v>
                </c:pt>
                <c:pt idx="10">
                  <c:v>3.042155584528361E-3</c:v>
                </c:pt>
                <c:pt idx="11">
                  <c:v>2.3830155979203127E-3</c:v>
                </c:pt>
                <c:pt idx="12">
                  <c:v>5.8353144586125172E-3</c:v>
                </c:pt>
                <c:pt idx="13">
                  <c:v>3.6527718091963202E-3</c:v>
                </c:pt>
                <c:pt idx="14">
                  <c:v>3.7108399343468434E-3</c:v>
                </c:pt>
                <c:pt idx="15">
                  <c:v>-4.1237113402062819E-3</c:v>
                </c:pt>
                <c:pt idx="16">
                  <c:v>4.2835724994638724E-4</c:v>
                </c:pt>
                <c:pt idx="17">
                  <c:v>-1.9981445800328901E-3</c:v>
                </c:pt>
                <c:pt idx="18">
                  <c:v>2.0736503396494577E-3</c:v>
                </c:pt>
                <c:pt idx="19">
                  <c:v>-5.4231482802911124E-3</c:v>
                </c:pt>
                <c:pt idx="20">
                  <c:v>-5.7397044052220902E-4</c:v>
                </c:pt>
                <c:pt idx="21">
                  <c:v>-5.0251256281408363E-3</c:v>
                </c:pt>
                <c:pt idx="22">
                  <c:v>1.1471861471861411E-2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"/>
        <c:axId val="87266048"/>
        <c:axId val="87263872"/>
      </c:barChart>
      <c:lineChart>
        <c:grouping val="standard"/>
        <c:varyColors val="0"/>
        <c:ser>
          <c:idx val="0"/>
          <c:order val="0"/>
          <c:tx>
            <c:strRef>
              <c:f>'Graf 2'!$B$1</c:f>
              <c:strCache>
                <c:ptCount val="1"/>
                <c:pt idx="0">
                  <c:v>IBC-Br - Dessazonalizado</c:v>
                </c:pt>
              </c:strCache>
            </c:strRef>
          </c:tx>
          <c:marker>
            <c:symbol val="none"/>
          </c:marker>
          <c:cat>
            <c:numRef>
              <c:f>'Graf 2'!$A$2:$A$24</c:f>
              <c:numCache>
                <c:formatCode>mmm\-yy</c:formatCode>
                <c:ptCount val="23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</c:numCache>
            </c:numRef>
          </c:cat>
          <c:val>
            <c:numRef>
              <c:f>'Graf 2'!$B$2:$B$24</c:f>
              <c:numCache>
                <c:formatCode>General</c:formatCode>
                <c:ptCount val="23"/>
                <c:pt idx="0">
                  <c:v>133.16</c:v>
                </c:pt>
                <c:pt idx="1">
                  <c:v>133.99</c:v>
                </c:pt>
                <c:pt idx="2">
                  <c:v>134.93</c:v>
                </c:pt>
                <c:pt idx="3">
                  <c:v>136.56</c:v>
                </c:pt>
                <c:pt idx="4">
                  <c:v>135.30000000000001</c:v>
                </c:pt>
                <c:pt idx="5">
                  <c:v>135.22999999999999</c:v>
                </c:pt>
                <c:pt idx="6">
                  <c:v>135.44999999999999</c:v>
                </c:pt>
                <c:pt idx="7">
                  <c:v>136.44</c:v>
                </c:pt>
                <c:pt idx="8">
                  <c:v>137.37</c:v>
                </c:pt>
                <c:pt idx="9">
                  <c:v>138.06</c:v>
                </c:pt>
                <c:pt idx="10">
                  <c:v>138.47999999999999</c:v>
                </c:pt>
                <c:pt idx="11">
                  <c:v>138.81</c:v>
                </c:pt>
                <c:pt idx="12">
                  <c:v>139.62</c:v>
                </c:pt>
                <c:pt idx="13">
                  <c:v>140.13</c:v>
                </c:pt>
                <c:pt idx="14">
                  <c:v>140.65</c:v>
                </c:pt>
                <c:pt idx="15">
                  <c:v>140.07</c:v>
                </c:pt>
                <c:pt idx="16">
                  <c:v>140.13</c:v>
                </c:pt>
                <c:pt idx="17">
                  <c:v>139.85</c:v>
                </c:pt>
                <c:pt idx="18">
                  <c:v>140.13999999999999</c:v>
                </c:pt>
                <c:pt idx="19">
                  <c:v>139.38</c:v>
                </c:pt>
                <c:pt idx="20">
                  <c:v>139.30000000000001</c:v>
                </c:pt>
                <c:pt idx="21">
                  <c:v>138.6</c:v>
                </c:pt>
                <c:pt idx="22">
                  <c:v>140.19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51968"/>
        <c:axId val="87261952"/>
      </c:lineChart>
      <c:dateAx>
        <c:axId val="8725196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87261952"/>
        <c:crosses val="autoZero"/>
        <c:auto val="1"/>
        <c:lblOffset val="100"/>
        <c:baseTimeUnit val="months"/>
      </c:dateAx>
      <c:valAx>
        <c:axId val="872619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IBC-Br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87251968"/>
        <c:crosses val="autoZero"/>
        <c:crossBetween val="between"/>
      </c:valAx>
      <c:valAx>
        <c:axId val="87263872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Var. % ao período anterior</a:t>
                </a:r>
              </a:p>
            </c:rich>
          </c:tx>
          <c:layout/>
          <c:overlay val="0"/>
        </c:title>
        <c:numFmt formatCode="0.00%" sourceLinked="0"/>
        <c:majorTickMark val="out"/>
        <c:minorTickMark val="none"/>
        <c:tickLblPos val="nextTo"/>
        <c:crossAx val="87266048"/>
        <c:crosses val="max"/>
        <c:crossBetween val="between"/>
      </c:valAx>
      <c:dateAx>
        <c:axId val="87266048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87263872"/>
        <c:crosses val="autoZero"/>
        <c:auto val="1"/>
        <c:lblOffset val="100"/>
        <c:baseTimeUnit val="months"/>
      </c:date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'Graf 3'!$D$1</c:f>
              <c:strCache>
                <c:ptCount val="1"/>
                <c:pt idx="0">
                  <c:v>FBCF - Var % ao ano anterior</c:v>
                </c:pt>
              </c:strCache>
            </c:strRef>
          </c:tx>
          <c:invertIfNegative val="0"/>
          <c:cat>
            <c:strRef>
              <c:f>'Graf 3'!$A$30:$A$48</c:f>
              <c:strCache>
                <c:ptCount val="19"/>
                <c:pt idx="0">
                  <c:v>2007 T1</c:v>
                </c:pt>
                <c:pt idx="1">
                  <c:v>2007 T2</c:v>
                </c:pt>
                <c:pt idx="2">
                  <c:v>2007 T3</c:v>
                </c:pt>
                <c:pt idx="3">
                  <c:v>2007 T4</c:v>
                </c:pt>
                <c:pt idx="4">
                  <c:v>2008 T1</c:v>
                </c:pt>
                <c:pt idx="5">
                  <c:v>2008 T2</c:v>
                </c:pt>
                <c:pt idx="6">
                  <c:v>2008 T3</c:v>
                </c:pt>
                <c:pt idx="7">
                  <c:v>2008 T4</c:v>
                </c:pt>
                <c:pt idx="8">
                  <c:v>2009 T1</c:v>
                </c:pt>
                <c:pt idx="9">
                  <c:v>2009 T2</c:v>
                </c:pt>
                <c:pt idx="10">
                  <c:v>2009 T3</c:v>
                </c:pt>
                <c:pt idx="11">
                  <c:v>2009 T4</c:v>
                </c:pt>
                <c:pt idx="12">
                  <c:v>2010 T1</c:v>
                </c:pt>
                <c:pt idx="13">
                  <c:v>2010 T2</c:v>
                </c:pt>
                <c:pt idx="14">
                  <c:v>2010 T3</c:v>
                </c:pt>
                <c:pt idx="15">
                  <c:v>2010 T4</c:v>
                </c:pt>
                <c:pt idx="16">
                  <c:v>2011 T1</c:v>
                </c:pt>
                <c:pt idx="17">
                  <c:v>2011 T2</c:v>
                </c:pt>
                <c:pt idx="18">
                  <c:v>2011 T3</c:v>
                </c:pt>
              </c:strCache>
            </c:strRef>
          </c:cat>
          <c:val>
            <c:numRef>
              <c:f>'Graf 3'!$D$30:$D$48</c:f>
              <c:numCache>
                <c:formatCode>0.0%</c:formatCode>
                <c:ptCount val="19"/>
                <c:pt idx="0">
                  <c:v>9.2649512602090089E-2</c:v>
                </c:pt>
                <c:pt idx="1">
                  <c:v>0.14145046664954197</c:v>
                </c:pt>
                <c:pt idx="2">
                  <c:v>0.15909825468648986</c:v>
                </c:pt>
                <c:pt idx="3">
                  <c:v>0.15732062055591456</c:v>
                </c:pt>
                <c:pt idx="4">
                  <c:v>0.14933290467770455</c:v>
                </c:pt>
                <c:pt idx="5">
                  <c:v>0.16330357812617224</c:v>
                </c:pt>
                <c:pt idx="6">
                  <c:v>0.19226211223422807</c:v>
                </c:pt>
                <c:pt idx="7">
                  <c:v>4.1611394260978818E-2</c:v>
                </c:pt>
                <c:pt idx="8">
                  <c:v>-0.13552447552447544</c:v>
                </c:pt>
                <c:pt idx="9">
                  <c:v>-0.1363812225947898</c:v>
                </c:pt>
                <c:pt idx="10">
                  <c:v>-9.0218090393498263E-2</c:v>
                </c:pt>
                <c:pt idx="11">
                  <c:v>9.6454185937395298E-2</c:v>
                </c:pt>
                <c:pt idx="12">
                  <c:v>0.29881896133311758</c:v>
                </c:pt>
                <c:pt idx="13">
                  <c:v>0.27163443589935032</c:v>
                </c:pt>
                <c:pt idx="14">
                  <c:v>0.20263496143958881</c:v>
                </c:pt>
                <c:pt idx="15">
                  <c:v>0.11119941313118953</c:v>
                </c:pt>
                <c:pt idx="16">
                  <c:v>8.8440458395615318E-2</c:v>
                </c:pt>
                <c:pt idx="17">
                  <c:v>6.1887146967294804E-2</c:v>
                </c:pt>
                <c:pt idx="18">
                  <c:v>2.4795596644044293E-2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7"/>
        <c:axId val="88576384"/>
        <c:axId val="88577920"/>
      </c:barChart>
      <c:lineChart>
        <c:grouping val="standard"/>
        <c:varyColors val="0"/>
        <c:ser>
          <c:idx val="0"/>
          <c:order val="1"/>
          <c:tx>
            <c:strRef>
              <c:f>'Graf 3'!$C$1</c:f>
              <c:strCache>
                <c:ptCount val="1"/>
                <c:pt idx="0">
                  <c:v>FBCF/PIB</c:v>
                </c:pt>
              </c:strCache>
            </c:strRef>
          </c:tx>
          <c:marker>
            <c:symbol val="none"/>
          </c:marker>
          <c:cat>
            <c:strRef>
              <c:f>'Graf 3'!$A$30:$A$48</c:f>
              <c:strCache>
                <c:ptCount val="19"/>
                <c:pt idx="0">
                  <c:v>2007 T1</c:v>
                </c:pt>
                <c:pt idx="1">
                  <c:v>2007 T2</c:v>
                </c:pt>
                <c:pt idx="2">
                  <c:v>2007 T3</c:v>
                </c:pt>
                <c:pt idx="3">
                  <c:v>2007 T4</c:v>
                </c:pt>
                <c:pt idx="4">
                  <c:v>2008 T1</c:v>
                </c:pt>
                <c:pt idx="5">
                  <c:v>2008 T2</c:v>
                </c:pt>
                <c:pt idx="6">
                  <c:v>2008 T3</c:v>
                </c:pt>
                <c:pt idx="7">
                  <c:v>2008 T4</c:v>
                </c:pt>
                <c:pt idx="8">
                  <c:v>2009 T1</c:v>
                </c:pt>
                <c:pt idx="9">
                  <c:v>2009 T2</c:v>
                </c:pt>
                <c:pt idx="10">
                  <c:v>2009 T3</c:v>
                </c:pt>
                <c:pt idx="11">
                  <c:v>2009 T4</c:v>
                </c:pt>
                <c:pt idx="12">
                  <c:v>2010 T1</c:v>
                </c:pt>
                <c:pt idx="13">
                  <c:v>2010 T2</c:v>
                </c:pt>
                <c:pt idx="14">
                  <c:v>2010 T3</c:v>
                </c:pt>
                <c:pt idx="15">
                  <c:v>2010 T4</c:v>
                </c:pt>
                <c:pt idx="16">
                  <c:v>2011 T1</c:v>
                </c:pt>
                <c:pt idx="17">
                  <c:v>2011 T2</c:v>
                </c:pt>
                <c:pt idx="18">
                  <c:v>2011 T3</c:v>
                </c:pt>
              </c:strCache>
            </c:strRef>
          </c:cat>
          <c:val>
            <c:numRef>
              <c:f>'Graf 3'!$C$30:$C$48</c:f>
              <c:numCache>
                <c:formatCode>0.0%</c:formatCode>
                <c:ptCount val="19"/>
                <c:pt idx="0">
                  <c:v>0.16791461507832453</c:v>
                </c:pt>
                <c:pt idx="1">
                  <c:v>0.17068012526039267</c:v>
                </c:pt>
                <c:pt idx="2">
                  <c:v>0.18281912484313856</c:v>
                </c:pt>
                <c:pt idx="3">
                  <c:v>0.17552948884680936</c:v>
                </c:pt>
                <c:pt idx="4">
                  <c:v>0.18287066373261748</c:v>
                </c:pt>
                <c:pt idx="5">
                  <c:v>0.1870491172189761</c:v>
                </c:pt>
                <c:pt idx="6">
                  <c:v>0.20621284234553905</c:v>
                </c:pt>
                <c:pt idx="7">
                  <c:v>0.18725911890099478</c:v>
                </c:pt>
                <c:pt idx="8">
                  <c:v>0.17023581025500412</c:v>
                </c:pt>
                <c:pt idx="9">
                  <c:v>0.1721717897921603</c:v>
                </c:pt>
                <c:pt idx="10">
                  <c:v>0.19184178715464448</c:v>
                </c:pt>
                <c:pt idx="11">
                  <c:v>0.1863958642712788</c:v>
                </c:pt>
                <c:pt idx="12">
                  <c:v>0.19241814511745983</c:v>
                </c:pt>
                <c:pt idx="13">
                  <c:v>0.19217083002102262</c:v>
                </c:pt>
                <c:pt idx="14">
                  <c:v>0.20466080847963231</c:v>
                </c:pt>
                <c:pt idx="15">
                  <c:v>0.18920956541185824</c:v>
                </c:pt>
                <c:pt idx="16">
                  <c:v>0.19519620652486869</c:v>
                </c:pt>
                <c:pt idx="17">
                  <c:v>0.18844169820234646</c:v>
                </c:pt>
                <c:pt idx="18">
                  <c:v>0.20020502394652945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576384"/>
        <c:axId val="88577920"/>
      </c:lineChart>
      <c:catAx>
        <c:axId val="88576384"/>
        <c:scaling>
          <c:orientation val="minMax"/>
        </c:scaling>
        <c:delete val="0"/>
        <c:axPos val="b"/>
        <c:majorTickMark val="out"/>
        <c:minorTickMark val="none"/>
        <c:tickLblPos val="nextTo"/>
        <c:crossAx val="88577920"/>
        <c:crosses val="autoZero"/>
        <c:auto val="1"/>
        <c:lblAlgn val="ctr"/>
        <c:lblOffset val="100"/>
        <c:noMultiLvlLbl val="0"/>
      </c:catAx>
      <c:valAx>
        <c:axId val="88577920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8857638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2"/>
          <c:order val="2"/>
          <c:tx>
            <c:strRef>
              <c:f>'Graf 4'!$J$12</c:f>
              <c:strCache>
                <c:ptCount val="1"/>
                <c:pt idx="0">
                  <c:v>Transações Correntes</c:v>
                </c:pt>
              </c:strCache>
            </c:strRef>
          </c:tx>
          <c:cat>
            <c:numRef>
              <c:f>'Graf 4'!$A$50:$A$145</c:f>
              <c:numCache>
                <c:formatCode>mmm\-yy</c:formatCode>
                <c:ptCount val="96"/>
                <c:pt idx="0">
                  <c:v>37987</c:v>
                </c:pt>
                <c:pt idx="1">
                  <c:v>38018</c:v>
                </c:pt>
                <c:pt idx="2">
                  <c:v>38047</c:v>
                </c:pt>
                <c:pt idx="3">
                  <c:v>38078</c:v>
                </c:pt>
                <c:pt idx="4">
                  <c:v>38108</c:v>
                </c:pt>
                <c:pt idx="5">
                  <c:v>38139</c:v>
                </c:pt>
                <c:pt idx="6">
                  <c:v>38169</c:v>
                </c:pt>
                <c:pt idx="7">
                  <c:v>38200</c:v>
                </c:pt>
                <c:pt idx="8">
                  <c:v>38231</c:v>
                </c:pt>
                <c:pt idx="9">
                  <c:v>38261</c:v>
                </c:pt>
                <c:pt idx="10">
                  <c:v>38292</c:v>
                </c:pt>
                <c:pt idx="11">
                  <c:v>38322</c:v>
                </c:pt>
                <c:pt idx="12">
                  <c:v>38353</c:v>
                </c:pt>
                <c:pt idx="13">
                  <c:v>38384</c:v>
                </c:pt>
                <c:pt idx="14">
                  <c:v>38412</c:v>
                </c:pt>
                <c:pt idx="15">
                  <c:v>38443</c:v>
                </c:pt>
                <c:pt idx="16">
                  <c:v>38473</c:v>
                </c:pt>
                <c:pt idx="17">
                  <c:v>38504</c:v>
                </c:pt>
                <c:pt idx="18">
                  <c:v>38534</c:v>
                </c:pt>
                <c:pt idx="19">
                  <c:v>38565</c:v>
                </c:pt>
                <c:pt idx="20">
                  <c:v>38596</c:v>
                </c:pt>
                <c:pt idx="21">
                  <c:v>38626</c:v>
                </c:pt>
                <c:pt idx="22">
                  <c:v>38657</c:v>
                </c:pt>
                <c:pt idx="23">
                  <c:v>38687</c:v>
                </c:pt>
                <c:pt idx="24">
                  <c:v>38718</c:v>
                </c:pt>
                <c:pt idx="25">
                  <c:v>38749</c:v>
                </c:pt>
                <c:pt idx="26">
                  <c:v>38777</c:v>
                </c:pt>
                <c:pt idx="27">
                  <c:v>38808</c:v>
                </c:pt>
                <c:pt idx="28">
                  <c:v>38838</c:v>
                </c:pt>
                <c:pt idx="29">
                  <c:v>38869</c:v>
                </c:pt>
                <c:pt idx="30">
                  <c:v>38899</c:v>
                </c:pt>
                <c:pt idx="31">
                  <c:v>38930</c:v>
                </c:pt>
                <c:pt idx="32">
                  <c:v>38961</c:v>
                </c:pt>
                <c:pt idx="33">
                  <c:v>38991</c:v>
                </c:pt>
                <c:pt idx="34">
                  <c:v>39022</c:v>
                </c:pt>
                <c:pt idx="35">
                  <c:v>39052</c:v>
                </c:pt>
                <c:pt idx="36">
                  <c:v>39083</c:v>
                </c:pt>
                <c:pt idx="37">
                  <c:v>39114</c:v>
                </c:pt>
                <c:pt idx="38">
                  <c:v>39142</c:v>
                </c:pt>
                <c:pt idx="39">
                  <c:v>39173</c:v>
                </c:pt>
                <c:pt idx="40">
                  <c:v>39203</c:v>
                </c:pt>
                <c:pt idx="41">
                  <c:v>39234</c:v>
                </c:pt>
                <c:pt idx="42">
                  <c:v>39264</c:v>
                </c:pt>
                <c:pt idx="43">
                  <c:v>39295</c:v>
                </c:pt>
                <c:pt idx="44">
                  <c:v>39326</c:v>
                </c:pt>
                <c:pt idx="45">
                  <c:v>39356</c:v>
                </c:pt>
                <c:pt idx="46">
                  <c:v>39387</c:v>
                </c:pt>
                <c:pt idx="47">
                  <c:v>39417</c:v>
                </c:pt>
                <c:pt idx="48">
                  <c:v>39448</c:v>
                </c:pt>
                <c:pt idx="49">
                  <c:v>39479</c:v>
                </c:pt>
                <c:pt idx="50">
                  <c:v>39508</c:v>
                </c:pt>
                <c:pt idx="51">
                  <c:v>39539</c:v>
                </c:pt>
                <c:pt idx="52">
                  <c:v>39569</c:v>
                </c:pt>
                <c:pt idx="53">
                  <c:v>39600</c:v>
                </c:pt>
                <c:pt idx="54">
                  <c:v>39630</c:v>
                </c:pt>
                <c:pt idx="55">
                  <c:v>39661</c:v>
                </c:pt>
                <c:pt idx="56">
                  <c:v>39692</c:v>
                </c:pt>
                <c:pt idx="57">
                  <c:v>39722</c:v>
                </c:pt>
                <c:pt idx="58">
                  <c:v>39753</c:v>
                </c:pt>
                <c:pt idx="59">
                  <c:v>39783</c:v>
                </c:pt>
                <c:pt idx="60">
                  <c:v>39814</c:v>
                </c:pt>
                <c:pt idx="61">
                  <c:v>39845</c:v>
                </c:pt>
                <c:pt idx="62">
                  <c:v>39873</c:v>
                </c:pt>
                <c:pt idx="63">
                  <c:v>39904</c:v>
                </c:pt>
                <c:pt idx="64">
                  <c:v>39934</c:v>
                </c:pt>
                <c:pt idx="65">
                  <c:v>39965</c:v>
                </c:pt>
                <c:pt idx="66">
                  <c:v>39995</c:v>
                </c:pt>
                <c:pt idx="67">
                  <c:v>40026</c:v>
                </c:pt>
                <c:pt idx="68">
                  <c:v>40057</c:v>
                </c:pt>
                <c:pt idx="69">
                  <c:v>40087</c:v>
                </c:pt>
                <c:pt idx="70">
                  <c:v>40118</c:v>
                </c:pt>
                <c:pt idx="71">
                  <c:v>40148</c:v>
                </c:pt>
                <c:pt idx="72">
                  <c:v>40179</c:v>
                </c:pt>
                <c:pt idx="73">
                  <c:v>40210</c:v>
                </c:pt>
                <c:pt idx="74">
                  <c:v>40238</c:v>
                </c:pt>
                <c:pt idx="75">
                  <c:v>40269</c:v>
                </c:pt>
                <c:pt idx="76">
                  <c:v>40299</c:v>
                </c:pt>
                <c:pt idx="77">
                  <c:v>40330</c:v>
                </c:pt>
                <c:pt idx="78">
                  <c:v>40360</c:v>
                </c:pt>
                <c:pt idx="79">
                  <c:v>40391</c:v>
                </c:pt>
                <c:pt idx="80">
                  <c:v>40422</c:v>
                </c:pt>
                <c:pt idx="81">
                  <c:v>40452</c:v>
                </c:pt>
                <c:pt idx="82">
                  <c:v>40483</c:v>
                </c:pt>
                <c:pt idx="83">
                  <c:v>40513</c:v>
                </c:pt>
                <c:pt idx="84">
                  <c:v>40544</c:v>
                </c:pt>
                <c:pt idx="85">
                  <c:v>40575</c:v>
                </c:pt>
                <c:pt idx="86">
                  <c:v>40603</c:v>
                </c:pt>
                <c:pt idx="87">
                  <c:v>40634</c:v>
                </c:pt>
                <c:pt idx="88">
                  <c:v>40664</c:v>
                </c:pt>
                <c:pt idx="89">
                  <c:v>40695</c:v>
                </c:pt>
                <c:pt idx="90">
                  <c:v>40725</c:v>
                </c:pt>
                <c:pt idx="91">
                  <c:v>40756</c:v>
                </c:pt>
                <c:pt idx="92">
                  <c:v>40787</c:v>
                </c:pt>
                <c:pt idx="93">
                  <c:v>40817</c:v>
                </c:pt>
                <c:pt idx="94">
                  <c:v>40848</c:v>
                </c:pt>
                <c:pt idx="95">
                  <c:v>40878</c:v>
                </c:pt>
              </c:numCache>
            </c:numRef>
          </c:cat>
          <c:val>
            <c:numRef>
              <c:f>'Graf 4'!$J$50:$J$145</c:f>
              <c:numCache>
                <c:formatCode>#,##0</c:formatCode>
                <c:ptCount val="96"/>
                <c:pt idx="0">
                  <c:v>4688.5</c:v>
                </c:pt>
                <c:pt idx="1">
                  <c:v>5081.3</c:v>
                </c:pt>
                <c:pt idx="2">
                  <c:v>5652.1</c:v>
                </c:pt>
                <c:pt idx="3">
                  <c:v>5834.1</c:v>
                </c:pt>
                <c:pt idx="4">
                  <c:v>6427.2000000000007</c:v>
                </c:pt>
                <c:pt idx="5">
                  <c:v>7958</c:v>
                </c:pt>
                <c:pt idx="6">
                  <c:v>9002.2999999999993</c:v>
                </c:pt>
                <c:pt idx="7">
                  <c:v>9524.5</c:v>
                </c:pt>
                <c:pt idx="8">
                  <c:v>9935.4000000000015</c:v>
                </c:pt>
                <c:pt idx="9">
                  <c:v>10903</c:v>
                </c:pt>
                <c:pt idx="10">
                  <c:v>10819.599999999999</c:v>
                </c:pt>
                <c:pt idx="11">
                  <c:v>11679.2</c:v>
                </c:pt>
                <c:pt idx="12">
                  <c:v>11791.300000000001</c:v>
                </c:pt>
                <c:pt idx="13">
                  <c:v>11722.900000000001</c:v>
                </c:pt>
                <c:pt idx="14">
                  <c:v>12698.5</c:v>
                </c:pt>
                <c:pt idx="15">
                  <c:v>14171</c:v>
                </c:pt>
                <c:pt idx="16">
                  <c:v>13283.8</c:v>
                </c:pt>
                <c:pt idx="17">
                  <c:v>12549.799999999997</c:v>
                </c:pt>
                <c:pt idx="18">
                  <c:v>13290.599999999997</c:v>
                </c:pt>
                <c:pt idx="19">
                  <c:v>12314.799999999997</c:v>
                </c:pt>
                <c:pt idx="20">
                  <c:v>12927.599999999999</c:v>
                </c:pt>
                <c:pt idx="21">
                  <c:v>12741.299999999997</c:v>
                </c:pt>
                <c:pt idx="22">
                  <c:v>14657.599999999999</c:v>
                </c:pt>
                <c:pt idx="23">
                  <c:v>13985</c:v>
                </c:pt>
                <c:pt idx="24">
                  <c:v>12874.5</c:v>
                </c:pt>
                <c:pt idx="25">
                  <c:v>13370.8</c:v>
                </c:pt>
                <c:pt idx="26">
                  <c:v>12952.699999999999</c:v>
                </c:pt>
                <c:pt idx="27">
                  <c:v>12370.3</c:v>
                </c:pt>
                <c:pt idx="28">
                  <c:v>12160.699999999999</c:v>
                </c:pt>
                <c:pt idx="29">
                  <c:v>11509</c:v>
                </c:pt>
                <c:pt idx="30">
                  <c:v>12037.800000000001</c:v>
                </c:pt>
                <c:pt idx="31">
                  <c:v>13450.3</c:v>
                </c:pt>
                <c:pt idx="32">
                  <c:v>13340.4</c:v>
                </c:pt>
                <c:pt idx="33">
                  <c:v>14031.599999999999</c:v>
                </c:pt>
                <c:pt idx="34">
                  <c:v>13734.099999999999</c:v>
                </c:pt>
                <c:pt idx="35">
                  <c:v>13642.399999999998</c:v>
                </c:pt>
                <c:pt idx="36">
                  <c:v>13586.599999999999</c:v>
                </c:pt>
                <c:pt idx="37">
                  <c:v>13337.3</c:v>
                </c:pt>
                <c:pt idx="38">
                  <c:v>12258.399999999998</c:v>
                </c:pt>
                <c:pt idx="39">
                  <c:v>13923.999999999998</c:v>
                </c:pt>
                <c:pt idx="40">
                  <c:v>13380.4</c:v>
                </c:pt>
                <c:pt idx="41">
                  <c:v>13290.5</c:v>
                </c:pt>
                <c:pt idx="42">
                  <c:v>9476</c:v>
                </c:pt>
                <c:pt idx="43">
                  <c:v>8615.0999999999985</c:v>
                </c:pt>
                <c:pt idx="44">
                  <c:v>6913.8999999999987</c:v>
                </c:pt>
                <c:pt idx="45">
                  <c:v>5229.6999999999989</c:v>
                </c:pt>
                <c:pt idx="46">
                  <c:v>2486.8999999999987</c:v>
                </c:pt>
                <c:pt idx="47">
                  <c:v>1550.5</c:v>
                </c:pt>
                <c:pt idx="48">
                  <c:v>-2108.3999999999987</c:v>
                </c:pt>
                <c:pt idx="49">
                  <c:v>-4374.9999999999982</c:v>
                </c:pt>
                <c:pt idx="50">
                  <c:v>-8950.3999999999978</c:v>
                </c:pt>
                <c:pt idx="51">
                  <c:v>-13792.799999999996</c:v>
                </c:pt>
                <c:pt idx="52">
                  <c:v>-14417.999999999996</c:v>
                </c:pt>
                <c:pt idx="53">
                  <c:v>-17741.8</c:v>
                </c:pt>
                <c:pt idx="54">
                  <c:v>-19163.599999999999</c:v>
                </c:pt>
                <c:pt idx="55">
                  <c:v>-21570.399999999998</c:v>
                </c:pt>
                <c:pt idx="56">
                  <c:v>-24879.699999999997</c:v>
                </c:pt>
                <c:pt idx="57">
                  <c:v>-25970.299999999996</c:v>
                </c:pt>
                <c:pt idx="58">
                  <c:v>-25571.699999999993</c:v>
                </c:pt>
                <c:pt idx="59">
                  <c:v>-28192.099999999995</c:v>
                </c:pt>
                <c:pt idx="60">
                  <c:v>-26929.099999999995</c:v>
                </c:pt>
                <c:pt idx="61">
                  <c:v>-25653.1</c:v>
                </c:pt>
                <c:pt idx="62">
                  <c:v>-22869.199999999997</c:v>
                </c:pt>
                <c:pt idx="63">
                  <c:v>-19720.199999999997</c:v>
                </c:pt>
                <c:pt idx="64">
                  <c:v>-20704.699999999997</c:v>
                </c:pt>
                <c:pt idx="65">
                  <c:v>-18497.8</c:v>
                </c:pt>
                <c:pt idx="66">
                  <c:v>-17953.3</c:v>
                </c:pt>
                <c:pt idx="67">
                  <c:v>-17678.7</c:v>
                </c:pt>
                <c:pt idx="68">
                  <c:v>-17369.099999999999</c:v>
                </c:pt>
                <c:pt idx="69">
                  <c:v>-19148.099999999999</c:v>
                </c:pt>
                <c:pt idx="70">
                  <c:v>-21470.5</c:v>
                </c:pt>
                <c:pt idx="71">
                  <c:v>-24302.100000000002</c:v>
                </c:pt>
                <c:pt idx="72">
                  <c:v>-25377.7</c:v>
                </c:pt>
                <c:pt idx="73">
                  <c:v>-27856.9</c:v>
                </c:pt>
                <c:pt idx="74">
                  <c:v>-31315.300000000003</c:v>
                </c:pt>
                <c:pt idx="75">
                  <c:v>-36037.599999999999</c:v>
                </c:pt>
                <c:pt idx="76">
                  <c:v>-36274</c:v>
                </c:pt>
                <c:pt idx="77">
                  <c:v>-40976.600000000006</c:v>
                </c:pt>
                <c:pt idx="78">
                  <c:v>-43942</c:v>
                </c:pt>
                <c:pt idx="79">
                  <c:v>-46119.5</c:v>
                </c:pt>
                <c:pt idx="80">
                  <c:v>-47626.799999999996</c:v>
                </c:pt>
                <c:pt idx="81">
                  <c:v>-48319.499999999993</c:v>
                </c:pt>
                <c:pt idx="82">
                  <c:v>-49776.799999999996</c:v>
                </c:pt>
                <c:pt idx="83">
                  <c:v>-47323</c:v>
                </c:pt>
                <c:pt idx="84">
                  <c:v>-49066.30000000001</c:v>
                </c:pt>
                <c:pt idx="85">
                  <c:v>-49456.4</c:v>
                </c:pt>
                <c:pt idx="86">
                  <c:v>-50182.9</c:v>
                </c:pt>
                <c:pt idx="87">
                  <c:v>-49133.399999999994</c:v>
                </c:pt>
                <c:pt idx="88">
                  <c:v>-51313.899999999994</c:v>
                </c:pt>
                <c:pt idx="89">
                  <c:v>-49528.3</c:v>
                </c:pt>
                <c:pt idx="90">
                  <c:v>-48512.799999999996</c:v>
                </c:pt>
                <c:pt idx="91">
                  <c:v>-50403.8</c:v>
                </c:pt>
                <c:pt idx="92">
                  <c:v>-48652.2</c:v>
                </c:pt>
                <c:pt idx="93">
                  <c:v>-48119.199999999997</c:v>
                </c:pt>
                <c:pt idx="94">
                  <c:v>-50068.499999999993</c:v>
                </c:pt>
                <c:pt idx="95">
                  <c:v>-52612.2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656128"/>
        <c:axId val="88666112"/>
      </c:areaChart>
      <c:lineChart>
        <c:grouping val="standard"/>
        <c:varyColors val="0"/>
        <c:ser>
          <c:idx val="0"/>
          <c:order val="0"/>
          <c:tx>
            <c:strRef>
              <c:f>'Graf 4'!$G$12</c:f>
              <c:strCache>
                <c:ptCount val="1"/>
                <c:pt idx="0">
                  <c:v>Balança Comercial</c:v>
                </c:pt>
              </c:strCache>
            </c:strRef>
          </c:tx>
          <c:marker>
            <c:symbol val="none"/>
          </c:marker>
          <c:cat>
            <c:numRef>
              <c:f>'Graf 4'!$A$50:$A$145</c:f>
              <c:numCache>
                <c:formatCode>mmm\-yy</c:formatCode>
                <c:ptCount val="96"/>
                <c:pt idx="0">
                  <c:v>37987</c:v>
                </c:pt>
                <c:pt idx="1">
                  <c:v>38018</c:v>
                </c:pt>
                <c:pt idx="2">
                  <c:v>38047</c:v>
                </c:pt>
                <c:pt idx="3">
                  <c:v>38078</c:v>
                </c:pt>
                <c:pt idx="4">
                  <c:v>38108</c:v>
                </c:pt>
                <c:pt idx="5">
                  <c:v>38139</c:v>
                </c:pt>
                <c:pt idx="6">
                  <c:v>38169</c:v>
                </c:pt>
                <c:pt idx="7">
                  <c:v>38200</c:v>
                </c:pt>
                <c:pt idx="8">
                  <c:v>38231</c:v>
                </c:pt>
                <c:pt idx="9">
                  <c:v>38261</c:v>
                </c:pt>
                <c:pt idx="10">
                  <c:v>38292</c:v>
                </c:pt>
                <c:pt idx="11">
                  <c:v>38322</c:v>
                </c:pt>
                <c:pt idx="12">
                  <c:v>38353</c:v>
                </c:pt>
                <c:pt idx="13">
                  <c:v>38384</c:v>
                </c:pt>
                <c:pt idx="14">
                  <c:v>38412</c:v>
                </c:pt>
                <c:pt idx="15">
                  <c:v>38443</c:v>
                </c:pt>
                <c:pt idx="16">
                  <c:v>38473</c:v>
                </c:pt>
                <c:pt idx="17">
                  <c:v>38504</c:v>
                </c:pt>
                <c:pt idx="18">
                  <c:v>38534</c:v>
                </c:pt>
                <c:pt idx="19">
                  <c:v>38565</c:v>
                </c:pt>
                <c:pt idx="20">
                  <c:v>38596</c:v>
                </c:pt>
                <c:pt idx="21">
                  <c:v>38626</c:v>
                </c:pt>
                <c:pt idx="22">
                  <c:v>38657</c:v>
                </c:pt>
                <c:pt idx="23">
                  <c:v>38687</c:v>
                </c:pt>
                <c:pt idx="24">
                  <c:v>38718</c:v>
                </c:pt>
                <c:pt idx="25">
                  <c:v>38749</c:v>
                </c:pt>
                <c:pt idx="26">
                  <c:v>38777</c:v>
                </c:pt>
                <c:pt idx="27">
                  <c:v>38808</c:v>
                </c:pt>
                <c:pt idx="28">
                  <c:v>38838</c:v>
                </c:pt>
                <c:pt idx="29">
                  <c:v>38869</c:v>
                </c:pt>
                <c:pt idx="30">
                  <c:v>38899</c:v>
                </c:pt>
                <c:pt idx="31">
                  <c:v>38930</c:v>
                </c:pt>
                <c:pt idx="32">
                  <c:v>38961</c:v>
                </c:pt>
                <c:pt idx="33">
                  <c:v>38991</c:v>
                </c:pt>
                <c:pt idx="34">
                  <c:v>39022</c:v>
                </c:pt>
                <c:pt idx="35">
                  <c:v>39052</c:v>
                </c:pt>
                <c:pt idx="36">
                  <c:v>39083</c:v>
                </c:pt>
                <c:pt idx="37">
                  <c:v>39114</c:v>
                </c:pt>
                <c:pt idx="38">
                  <c:v>39142</c:v>
                </c:pt>
                <c:pt idx="39">
                  <c:v>39173</c:v>
                </c:pt>
                <c:pt idx="40">
                  <c:v>39203</c:v>
                </c:pt>
                <c:pt idx="41">
                  <c:v>39234</c:v>
                </c:pt>
                <c:pt idx="42">
                  <c:v>39264</c:v>
                </c:pt>
                <c:pt idx="43">
                  <c:v>39295</c:v>
                </c:pt>
                <c:pt idx="44">
                  <c:v>39326</c:v>
                </c:pt>
                <c:pt idx="45">
                  <c:v>39356</c:v>
                </c:pt>
                <c:pt idx="46">
                  <c:v>39387</c:v>
                </c:pt>
                <c:pt idx="47">
                  <c:v>39417</c:v>
                </c:pt>
                <c:pt idx="48">
                  <c:v>39448</c:v>
                </c:pt>
                <c:pt idx="49">
                  <c:v>39479</c:v>
                </c:pt>
                <c:pt idx="50">
                  <c:v>39508</c:v>
                </c:pt>
                <c:pt idx="51">
                  <c:v>39539</c:v>
                </c:pt>
                <c:pt idx="52">
                  <c:v>39569</c:v>
                </c:pt>
                <c:pt idx="53">
                  <c:v>39600</c:v>
                </c:pt>
                <c:pt idx="54">
                  <c:v>39630</c:v>
                </c:pt>
                <c:pt idx="55">
                  <c:v>39661</c:v>
                </c:pt>
                <c:pt idx="56">
                  <c:v>39692</c:v>
                </c:pt>
                <c:pt idx="57">
                  <c:v>39722</c:v>
                </c:pt>
                <c:pt idx="58">
                  <c:v>39753</c:v>
                </c:pt>
                <c:pt idx="59">
                  <c:v>39783</c:v>
                </c:pt>
                <c:pt idx="60">
                  <c:v>39814</c:v>
                </c:pt>
                <c:pt idx="61">
                  <c:v>39845</c:v>
                </c:pt>
                <c:pt idx="62">
                  <c:v>39873</c:v>
                </c:pt>
                <c:pt idx="63">
                  <c:v>39904</c:v>
                </c:pt>
                <c:pt idx="64">
                  <c:v>39934</c:v>
                </c:pt>
                <c:pt idx="65">
                  <c:v>39965</c:v>
                </c:pt>
                <c:pt idx="66">
                  <c:v>39995</c:v>
                </c:pt>
                <c:pt idx="67">
                  <c:v>40026</c:v>
                </c:pt>
                <c:pt idx="68">
                  <c:v>40057</c:v>
                </c:pt>
                <c:pt idx="69">
                  <c:v>40087</c:v>
                </c:pt>
                <c:pt idx="70">
                  <c:v>40118</c:v>
                </c:pt>
                <c:pt idx="71">
                  <c:v>40148</c:v>
                </c:pt>
                <c:pt idx="72">
                  <c:v>40179</c:v>
                </c:pt>
                <c:pt idx="73">
                  <c:v>40210</c:v>
                </c:pt>
                <c:pt idx="74">
                  <c:v>40238</c:v>
                </c:pt>
                <c:pt idx="75">
                  <c:v>40269</c:v>
                </c:pt>
                <c:pt idx="76">
                  <c:v>40299</c:v>
                </c:pt>
                <c:pt idx="77">
                  <c:v>40330</c:v>
                </c:pt>
                <c:pt idx="78">
                  <c:v>40360</c:v>
                </c:pt>
                <c:pt idx="79">
                  <c:v>40391</c:v>
                </c:pt>
                <c:pt idx="80">
                  <c:v>40422</c:v>
                </c:pt>
                <c:pt idx="81">
                  <c:v>40452</c:v>
                </c:pt>
                <c:pt idx="82">
                  <c:v>40483</c:v>
                </c:pt>
                <c:pt idx="83">
                  <c:v>40513</c:v>
                </c:pt>
                <c:pt idx="84">
                  <c:v>40544</c:v>
                </c:pt>
                <c:pt idx="85">
                  <c:v>40575</c:v>
                </c:pt>
                <c:pt idx="86">
                  <c:v>40603</c:v>
                </c:pt>
                <c:pt idx="87">
                  <c:v>40634</c:v>
                </c:pt>
                <c:pt idx="88">
                  <c:v>40664</c:v>
                </c:pt>
                <c:pt idx="89">
                  <c:v>40695</c:v>
                </c:pt>
                <c:pt idx="90">
                  <c:v>40725</c:v>
                </c:pt>
                <c:pt idx="91">
                  <c:v>40756</c:v>
                </c:pt>
                <c:pt idx="92">
                  <c:v>40787</c:v>
                </c:pt>
                <c:pt idx="93">
                  <c:v>40817</c:v>
                </c:pt>
                <c:pt idx="94">
                  <c:v>40848</c:v>
                </c:pt>
                <c:pt idx="95">
                  <c:v>40878</c:v>
                </c:pt>
              </c:numCache>
            </c:numRef>
          </c:cat>
          <c:val>
            <c:numRef>
              <c:f>'Graf 4'!$G$51:$G$145</c:f>
              <c:numCache>
                <c:formatCode>#,##0</c:formatCode>
                <c:ptCount val="95"/>
                <c:pt idx="0">
                  <c:v>26068.6</c:v>
                </c:pt>
                <c:pt idx="1">
                  <c:v>27114</c:v>
                </c:pt>
                <c:pt idx="2">
                  <c:v>27346.699999999997</c:v>
                </c:pt>
                <c:pt idx="3">
                  <c:v>27938.499999999996</c:v>
                </c:pt>
                <c:pt idx="4">
                  <c:v>29382.999999999996</c:v>
                </c:pt>
                <c:pt idx="5">
                  <c:v>30791</c:v>
                </c:pt>
                <c:pt idx="6">
                  <c:v>31551</c:v>
                </c:pt>
                <c:pt idx="7">
                  <c:v>32056.400000000001</c:v>
                </c:pt>
                <c:pt idx="8">
                  <c:v>32523.9</c:v>
                </c:pt>
                <c:pt idx="9">
                  <c:v>32883.100000000006</c:v>
                </c:pt>
                <c:pt idx="10">
                  <c:v>33640.699999999997</c:v>
                </c:pt>
                <c:pt idx="11">
                  <c:v>34239.5</c:v>
                </c:pt>
                <c:pt idx="12">
                  <c:v>35056.1</c:v>
                </c:pt>
                <c:pt idx="13">
                  <c:v>35816</c:v>
                </c:pt>
                <c:pt idx="14">
                  <c:v>37731.199999999997</c:v>
                </c:pt>
                <c:pt idx="15">
                  <c:v>38067.700000000004</c:v>
                </c:pt>
                <c:pt idx="16">
                  <c:v>38302.700000000004</c:v>
                </c:pt>
                <c:pt idx="17">
                  <c:v>39843.699999999997</c:v>
                </c:pt>
                <c:pt idx="18">
                  <c:v>40061.599999999999</c:v>
                </c:pt>
                <c:pt idx="19">
                  <c:v>41211.300000000003</c:v>
                </c:pt>
                <c:pt idx="20">
                  <c:v>41883.800000000003</c:v>
                </c:pt>
                <c:pt idx="21">
                  <c:v>43881.4</c:v>
                </c:pt>
                <c:pt idx="22">
                  <c:v>44702.999999999993</c:v>
                </c:pt>
                <c:pt idx="23">
                  <c:v>45356.799999999996</c:v>
                </c:pt>
                <c:pt idx="24">
                  <c:v>45382.8</c:v>
                </c:pt>
                <c:pt idx="25">
                  <c:v>45731.299999999996</c:v>
                </c:pt>
                <c:pt idx="26">
                  <c:v>44950.9</c:v>
                </c:pt>
                <c:pt idx="27">
                  <c:v>44522.1</c:v>
                </c:pt>
                <c:pt idx="28">
                  <c:v>44587</c:v>
                </c:pt>
                <c:pt idx="29">
                  <c:v>45242</c:v>
                </c:pt>
                <c:pt idx="30">
                  <c:v>46145.9</c:v>
                </c:pt>
                <c:pt idx="31">
                  <c:v>46294.500000000007</c:v>
                </c:pt>
                <c:pt idx="32">
                  <c:v>46570.1</c:v>
                </c:pt>
                <c:pt idx="33">
                  <c:v>45734.7</c:v>
                </c:pt>
                <c:pt idx="34">
                  <c:v>46456.6</c:v>
                </c:pt>
                <c:pt idx="35">
                  <c:v>46144.600000000006</c:v>
                </c:pt>
                <c:pt idx="36">
                  <c:v>46242.299999999996</c:v>
                </c:pt>
                <c:pt idx="37">
                  <c:v>45855.7</c:v>
                </c:pt>
                <c:pt idx="38">
                  <c:v>46947.099999999991</c:v>
                </c:pt>
                <c:pt idx="39">
                  <c:v>47783.299999999996</c:v>
                </c:pt>
                <c:pt idx="40">
                  <c:v>47507.7</c:v>
                </c:pt>
                <c:pt idx="41">
                  <c:v>45192.6</c:v>
                </c:pt>
                <c:pt idx="42">
                  <c:v>44178.9</c:v>
                </c:pt>
                <c:pt idx="43">
                  <c:v>43185.7</c:v>
                </c:pt>
                <c:pt idx="44">
                  <c:v>42663.299999999996</c:v>
                </c:pt>
                <c:pt idx="45">
                  <c:v>41445.19999999999</c:v>
                </c:pt>
                <c:pt idx="46">
                  <c:v>40031.599999999999</c:v>
                </c:pt>
                <c:pt idx="47">
                  <c:v>38431.600000000006</c:v>
                </c:pt>
                <c:pt idx="48">
                  <c:v>36380.400000000001</c:v>
                </c:pt>
                <c:pt idx="49">
                  <c:v>34064.799999999996</c:v>
                </c:pt>
                <c:pt idx="50">
                  <c:v>31621.699999999997</c:v>
                </c:pt>
                <c:pt idx="51">
                  <c:v>31843.299999999996</c:v>
                </c:pt>
                <c:pt idx="52">
                  <c:v>30749.399999999998</c:v>
                </c:pt>
                <c:pt idx="53">
                  <c:v>30734.699999999997</c:v>
                </c:pt>
                <c:pt idx="54">
                  <c:v>29487.699999999993</c:v>
                </c:pt>
                <c:pt idx="55">
                  <c:v>28745.299999999992</c:v>
                </c:pt>
                <c:pt idx="56">
                  <c:v>26578.999999999996</c:v>
                </c:pt>
                <c:pt idx="57">
                  <c:v>26173.600000000002</c:v>
                </c:pt>
                <c:pt idx="58">
                  <c:v>24835.800000000003</c:v>
                </c:pt>
                <c:pt idx="59">
                  <c:v>23383.000000000004</c:v>
                </c:pt>
                <c:pt idx="60">
                  <c:v>24294.7</c:v>
                </c:pt>
                <c:pt idx="61">
                  <c:v>25063.3</c:v>
                </c:pt>
                <c:pt idx="62">
                  <c:v>27018.199999999997</c:v>
                </c:pt>
                <c:pt idx="63">
                  <c:v>25566.699999999997</c:v>
                </c:pt>
                <c:pt idx="64">
                  <c:v>27442.399999999998</c:v>
                </c:pt>
                <c:pt idx="65">
                  <c:v>27024</c:v>
                </c:pt>
                <c:pt idx="66">
                  <c:v>27783.9</c:v>
                </c:pt>
                <c:pt idx="67">
                  <c:v>26361.000000000004</c:v>
                </c:pt>
                <c:pt idx="68">
                  <c:v>26418.9</c:v>
                </c:pt>
                <c:pt idx="69">
                  <c:v>25416.500000000004</c:v>
                </c:pt>
                <c:pt idx="70">
                  <c:v>25289.9</c:v>
                </c:pt>
                <c:pt idx="71">
                  <c:v>25638.7</c:v>
                </c:pt>
                <c:pt idx="72">
                  <c:v>24266.800000000003</c:v>
                </c:pt>
                <c:pt idx="73">
                  <c:v>23182.400000000005</c:v>
                </c:pt>
                <c:pt idx="74">
                  <c:v>20772.2</c:v>
                </c:pt>
                <c:pt idx="75">
                  <c:v>21598.899999999998</c:v>
                </c:pt>
                <c:pt idx="76">
                  <c:v>19261.199999999997</c:v>
                </c:pt>
                <c:pt idx="77">
                  <c:v>17693.600000000002</c:v>
                </c:pt>
                <c:pt idx="78">
                  <c:v>17030.300000000003</c:v>
                </c:pt>
                <c:pt idx="79">
                  <c:v>16792.099999999999</c:v>
                </c:pt>
                <c:pt idx="80">
                  <c:v>17298.2</c:v>
                </c:pt>
                <c:pt idx="81">
                  <c:v>16976.800000000003</c:v>
                </c:pt>
                <c:pt idx="82">
                  <c:v>20147</c:v>
                </c:pt>
                <c:pt idx="83">
                  <c:v>20725.900000000001</c:v>
                </c:pt>
                <c:pt idx="84">
                  <c:v>21531</c:v>
                </c:pt>
                <c:pt idx="85">
                  <c:v>22410.400000000001</c:v>
                </c:pt>
                <c:pt idx="86">
                  <c:v>22989.3</c:v>
                </c:pt>
                <c:pt idx="87">
                  <c:v>23063.4</c:v>
                </c:pt>
                <c:pt idx="88">
                  <c:v>25226.700000000004</c:v>
                </c:pt>
                <c:pt idx="89">
                  <c:v>27021.399999999998</c:v>
                </c:pt>
                <c:pt idx="90">
                  <c:v>28509.200000000004</c:v>
                </c:pt>
                <c:pt idx="91">
                  <c:v>30510.5</c:v>
                </c:pt>
                <c:pt idx="92">
                  <c:v>31038.6</c:v>
                </c:pt>
                <c:pt idx="93">
                  <c:v>31325.5</c:v>
                </c:pt>
                <c:pt idx="94">
                  <c:v>29796.300000000003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 4'!$H$12</c:f>
              <c:strCache>
                <c:ptCount val="1"/>
                <c:pt idx="0">
                  <c:v>Balança de Serviços e Rendas</c:v>
                </c:pt>
              </c:strCache>
            </c:strRef>
          </c:tx>
          <c:marker>
            <c:symbol val="none"/>
          </c:marker>
          <c:cat>
            <c:numRef>
              <c:f>'Graf 4'!$A$50:$A$145</c:f>
              <c:numCache>
                <c:formatCode>mmm\-yy</c:formatCode>
                <c:ptCount val="96"/>
                <c:pt idx="0">
                  <c:v>37987</c:v>
                </c:pt>
                <c:pt idx="1">
                  <c:v>38018</c:v>
                </c:pt>
                <c:pt idx="2">
                  <c:v>38047</c:v>
                </c:pt>
                <c:pt idx="3">
                  <c:v>38078</c:v>
                </c:pt>
                <c:pt idx="4">
                  <c:v>38108</c:v>
                </c:pt>
                <c:pt idx="5">
                  <c:v>38139</c:v>
                </c:pt>
                <c:pt idx="6">
                  <c:v>38169</c:v>
                </c:pt>
                <c:pt idx="7">
                  <c:v>38200</c:v>
                </c:pt>
                <c:pt idx="8">
                  <c:v>38231</c:v>
                </c:pt>
                <c:pt idx="9">
                  <c:v>38261</c:v>
                </c:pt>
                <c:pt idx="10">
                  <c:v>38292</c:v>
                </c:pt>
                <c:pt idx="11">
                  <c:v>38322</c:v>
                </c:pt>
                <c:pt idx="12">
                  <c:v>38353</c:v>
                </c:pt>
                <c:pt idx="13">
                  <c:v>38384</c:v>
                </c:pt>
                <c:pt idx="14">
                  <c:v>38412</c:v>
                </c:pt>
                <c:pt idx="15">
                  <c:v>38443</c:v>
                </c:pt>
                <c:pt idx="16">
                  <c:v>38473</c:v>
                </c:pt>
                <c:pt idx="17">
                  <c:v>38504</c:v>
                </c:pt>
                <c:pt idx="18">
                  <c:v>38534</c:v>
                </c:pt>
                <c:pt idx="19">
                  <c:v>38565</c:v>
                </c:pt>
                <c:pt idx="20">
                  <c:v>38596</c:v>
                </c:pt>
                <c:pt idx="21">
                  <c:v>38626</c:v>
                </c:pt>
                <c:pt idx="22">
                  <c:v>38657</c:v>
                </c:pt>
                <c:pt idx="23">
                  <c:v>38687</c:v>
                </c:pt>
                <c:pt idx="24">
                  <c:v>38718</c:v>
                </c:pt>
                <c:pt idx="25">
                  <c:v>38749</c:v>
                </c:pt>
                <c:pt idx="26">
                  <c:v>38777</c:v>
                </c:pt>
                <c:pt idx="27">
                  <c:v>38808</c:v>
                </c:pt>
                <c:pt idx="28">
                  <c:v>38838</c:v>
                </c:pt>
                <c:pt idx="29">
                  <c:v>38869</c:v>
                </c:pt>
                <c:pt idx="30">
                  <c:v>38899</c:v>
                </c:pt>
                <c:pt idx="31">
                  <c:v>38930</c:v>
                </c:pt>
                <c:pt idx="32">
                  <c:v>38961</c:v>
                </c:pt>
                <c:pt idx="33">
                  <c:v>38991</c:v>
                </c:pt>
                <c:pt idx="34">
                  <c:v>39022</c:v>
                </c:pt>
                <c:pt idx="35">
                  <c:v>39052</c:v>
                </c:pt>
                <c:pt idx="36">
                  <c:v>39083</c:v>
                </c:pt>
                <c:pt idx="37">
                  <c:v>39114</c:v>
                </c:pt>
                <c:pt idx="38">
                  <c:v>39142</c:v>
                </c:pt>
                <c:pt idx="39">
                  <c:v>39173</c:v>
                </c:pt>
                <c:pt idx="40">
                  <c:v>39203</c:v>
                </c:pt>
                <c:pt idx="41">
                  <c:v>39234</c:v>
                </c:pt>
                <c:pt idx="42">
                  <c:v>39264</c:v>
                </c:pt>
                <c:pt idx="43">
                  <c:v>39295</c:v>
                </c:pt>
                <c:pt idx="44">
                  <c:v>39326</c:v>
                </c:pt>
                <c:pt idx="45">
                  <c:v>39356</c:v>
                </c:pt>
                <c:pt idx="46">
                  <c:v>39387</c:v>
                </c:pt>
                <c:pt idx="47">
                  <c:v>39417</c:v>
                </c:pt>
                <c:pt idx="48">
                  <c:v>39448</c:v>
                </c:pt>
                <c:pt idx="49">
                  <c:v>39479</c:v>
                </c:pt>
                <c:pt idx="50">
                  <c:v>39508</c:v>
                </c:pt>
                <c:pt idx="51">
                  <c:v>39539</c:v>
                </c:pt>
                <c:pt idx="52">
                  <c:v>39569</c:v>
                </c:pt>
                <c:pt idx="53">
                  <c:v>39600</c:v>
                </c:pt>
                <c:pt idx="54">
                  <c:v>39630</c:v>
                </c:pt>
                <c:pt idx="55">
                  <c:v>39661</c:v>
                </c:pt>
                <c:pt idx="56">
                  <c:v>39692</c:v>
                </c:pt>
                <c:pt idx="57">
                  <c:v>39722</c:v>
                </c:pt>
                <c:pt idx="58">
                  <c:v>39753</c:v>
                </c:pt>
                <c:pt idx="59">
                  <c:v>39783</c:v>
                </c:pt>
                <c:pt idx="60">
                  <c:v>39814</c:v>
                </c:pt>
                <c:pt idx="61">
                  <c:v>39845</c:v>
                </c:pt>
                <c:pt idx="62">
                  <c:v>39873</c:v>
                </c:pt>
                <c:pt idx="63">
                  <c:v>39904</c:v>
                </c:pt>
                <c:pt idx="64">
                  <c:v>39934</c:v>
                </c:pt>
                <c:pt idx="65">
                  <c:v>39965</c:v>
                </c:pt>
                <c:pt idx="66">
                  <c:v>39995</c:v>
                </c:pt>
                <c:pt idx="67">
                  <c:v>40026</c:v>
                </c:pt>
                <c:pt idx="68">
                  <c:v>40057</c:v>
                </c:pt>
                <c:pt idx="69">
                  <c:v>40087</c:v>
                </c:pt>
                <c:pt idx="70">
                  <c:v>40118</c:v>
                </c:pt>
                <c:pt idx="71">
                  <c:v>40148</c:v>
                </c:pt>
                <c:pt idx="72">
                  <c:v>40179</c:v>
                </c:pt>
                <c:pt idx="73">
                  <c:v>40210</c:v>
                </c:pt>
                <c:pt idx="74">
                  <c:v>40238</c:v>
                </c:pt>
                <c:pt idx="75">
                  <c:v>40269</c:v>
                </c:pt>
                <c:pt idx="76">
                  <c:v>40299</c:v>
                </c:pt>
                <c:pt idx="77">
                  <c:v>40330</c:v>
                </c:pt>
                <c:pt idx="78">
                  <c:v>40360</c:v>
                </c:pt>
                <c:pt idx="79">
                  <c:v>40391</c:v>
                </c:pt>
                <c:pt idx="80">
                  <c:v>40422</c:v>
                </c:pt>
                <c:pt idx="81">
                  <c:v>40452</c:v>
                </c:pt>
                <c:pt idx="82">
                  <c:v>40483</c:v>
                </c:pt>
                <c:pt idx="83">
                  <c:v>40513</c:v>
                </c:pt>
                <c:pt idx="84">
                  <c:v>40544</c:v>
                </c:pt>
                <c:pt idx="85">
                  <c:v>40575</c:v>
                </c:pt>
                <c:pt idx="86">
                  <c:v>40603</c:v>
                </c:pt>
                <c:pt idx="87">
                  <c:v>40634</c:v>
                </c:pt>
                <c:pt idx="88">
                  <c:v>40664</c:v>
                </c:pt>
                <c:pt idx="89">
                  <c:v>40695</c:v>
                </c:pt>
                <c:pt idx="90">
                  <c:v>40725</c:v>
                </c:pt>
                <c:pt idx="91">
                  <c:v>40756</c:v>
                </c:pt>
                <c:pt idx="92">
                  <c:v>40787</c:v>
                </c:pt>
                <c:pt idx="93">
                  <c:v>40817</c:v>
                </c:pt>
                <c:pt idx="94">
                  <c:v>40848</c:v>
                </c:pt>
                <c:pt idx="95">
                  <c:v>40878</c:v>
                </c:pt>
              </c:numCache>
            </c:numRef>
          </c:cat>
          <c:val>
            <c:numRef>
              <c:f>'Graf 4'!$H$50:$H$145</c:f>
              <c:numCache>
                <c:formatCode>#,##0</c:formatCode>
                <c:ptCount val="96"/>
                <c:pt idx="0">
                  <c:v>-23393.4</c:v>
                </c:pt>
                <c:pt idx="1">
                  <c:v>-23879.7</c:v>
                </c:pt>
                <c:pt idx="2">
                  <c:v>-24451.200000000001</c:v>
                </c:pt>
                <c:pt idx="3">
                  <c:v>-24553.5</c:v>
                </c:pt>
                <c:pt idx="4">
                  <c:v>-24638.899999999998</c:v>
                </c:pt>
                <c:pt idx="5">
                  <c:v>-24648.100000000002</c:v>
                </c:pt>
                <c:pt idx="6">
                  <c:v>-24871</c:v>
                </c:pt>
                <c:pt idx="7">
                  <c:v>-25145.200000000001</c:v>
                </c:pt>
                <c:pt idx="8">
                  <c:v>-25237.4</c:v>
                </c:pt>
                <c:pt idx="9">
                  <c:v>-24780.5</c:v>
                </c:pt>
                <c:pt idx="10">
                  <c:v>-25269.200000000004</c:v>
                </c:pt>
                <c:pt idx="11">
                  <c:v>-25197.9</c:v>
                </c:pt>
                <c:pt idx="12">
                  <c:v>-25712.300000000003</c:v>
                </c:pt>
                <c:pt idx="13">
                  <c:v>-26617.600000000006</c:v>
                </c:pt>
                <c:pt idx="14">
                  <c:v>-26453.800000000003</c:v>
                </c:pt>
                <c:pt idx="15">
                  <c:v>-26898.100000000002</c:v>
                </c:pt>
                <c:pt idx="16">
                  <c:v>-28118.400000000001</c:v>
                </c:pt>
                <c:pt idx="17">
                  <c:v>-29088.9</c:v>
                </c:pt>
                <c:pt idx="18">
                  <c:v>-29913.600000000002</c:v>
                </c:pt>
                <c:pt idx="19">
                  <c:v>-31151.9</c:v>
                </c:pt>
                <c:pt idx="20">
                  <c:v>-31763.200000000004</c:v>
                </c:pt>
                <c:pt idx="21">
                  <c:v>-32647.4</c:v>
                </c:pt>
                <c:pt idx="22">
                  <c:v>-32760.200000000004</c:v>
                </c:pt>
                <c:pt idx="23">
                  <c:v>-34275.800000000003</c:v>
                </c:pt>
                <c:pt idx="24">
                  <c:v>-36081.600000000006</c:v>
                </c:pt>
                <c:pt idx="25">
                  <c:v>-35617.700000000004</c:v>
                </c:pt>
                <c:pt idx="26">
                  <c:v>-36440.9</c:v>
                </c:pt>
                <c:pt idx="27">
                  <c:v>-36318.699999999997</c:v>
                </c:pt>
                <c:pt idx="28">
                  <c:v>-36204.9</c:v>
                </c:pt>
                <c:pt idx="29">
                  <c:v>-36988.899999999994</c:v>
                </c:pt>
                <c:pt idx="30">
                  <c:v>-37150.300000000003</c:v>
                </c:pt>
                <c:pt idx="31">
                  <c:v>-36680.5</c:v>
                </c:pt>
                <c:pt idx="32">
                  <c:v>-37124.399999999994</c:v>
                </c:pt>
                <c:pt idx="33">
                  <c:v>-36763.699999999997</c:v>
                </c:pt>
                <c:pt idx="34">
                  <c:v>-36285.999999999993</c:v>
                </c:pt>
                <c:pt idx="35">
                  <c:v>-37120.6</c:v>
                </c:pt>
                <c:pt idx="36">
                  <c:v>-36874.699999999997</c:v>
                </c:pt>
                <c:pt idx="37">
                  <c:v>-37256.699999999997</c:v>
                </c:pt>
                <c:pt idx="38">
                  <c:v>-37921.499999999993</c:v>
                </c:pt>
                <c:pt idx="39">
                  <c:v>-37338.700000000004</c:v>
                </c:pt>
                <c:pt idx="40">
                  <c:v>-38682.400000000001</c:v>
                </c:pt>
                <c:pt idx="41">
                  <c:v>-38430.6</c:v>
                </c:pt>
                <c:pt idx="42">
                  <c:v>-39987.599999999999</c:v>
                </c:pt>
                <c:pt idx="43">
                  <c:v>-39844.300000000003</c:v>
                </c:pt>
                <c:pt idx="44">
                  <c:v>-40325</c:v>
                </c:pt>
                <c:pt idx="45">
                  <c:v>-41425</c:v>
                </c:pt>
                <c:pt idx="46">
                  <c:v>-42883.8</c:v>
                </c:pt>
                <c:pt idx="47">
                  <c:v>-42510.100000000006</c:v>
                </c:pt>
                <c:pt idx="48">
                  <c:v>-44572.7</c:v>
                </c:pt>
                <c:pt idx="49">
                  <c:v>-44811.5</c:v>
                </c:pt>
                <c:pt idx="50">
                  <c:v>-47070.400000000001</c:v>
                </c:pt>
                <c:pt idx="51">
                  <c:v>-49459.899999999994</c:v>
                </c:pt>
                <c:pt idx="52">
                  <c:v>-50206.6</c:v>
                </c:pt>
                <c:pt idx="53">
                  <c:v>-52463</c:v>
                </c:pt>
                <c:pt idx="54">
                  <c:v>-53847.299999999996</c:v>
                </c:pt>
                <c:pt idx="55">
                  <c:v>-54932.899999999994</c:v>
                </c:pt>
                <c:pt idx="56">
                  <c:v>-57566.799999999988</c:v>
                </c:pt>
                <c:pt idx="57">
                  <c:v>-56692.899999999987</c:v>
                </c:pt>
                <c:pt idx="58">
                  <c:v>-55994.799999999988</c:v>
                </c:pt>
                <c:pt idx="59">
                  <c:v>-57251.7</c:v>
                </c:pt>
                <c:pt idx="60">
                  <c:v>-54527.399999999994</c:v>
                </c:pt>
                <c:pt idx="61">
                  <c:v>-54125.69999999999</c:v>
                </c:pt>
                <c:pt idx="62">
                  <c:v>-52031.5</c:v>
                </c:pt>
                <c:pt idx="63">
                  <c:v>-50804.799999999996</c:v>
                </c:pt>
                <c:pt idx="64">
                  <c:v>-50307.3</c:v>
                </c:pt>
                <c:pt idx="65">
                  <c:v>-49941.799999999996</c:v>
                </c:pt>
                <c:pt idx="66">
                  <c:v>-48932.599999999991</c:v>
                </c:pt>
                <c:pt idx="67">
                  <c:v>-49377.599999999991</c:v>
                </c:pt>
                <c:pt idx="68">
                  <c:v>-47670.599999999991</c:v>
                </c:pt>
                <c:pt idx="69">
                  <c:v>-49230.399999999994</c:v>
                </c:pt>
                <c:pt idx="70">
                  <c:v>-50373.69999999999</c:v>
                </c:pt>
                <c:pt idx="71">
                  <c:v>-52929.599999999991</c:v>
                </c:pt>
                <c:pt idx="72">
                  <c:v>-54312.600000000006</c:v>
                </c:pt>
                <c:pt idx="73">
                  <c:v>-55359.8</c:v>
                </c:pt>
                <c:pt idx="74">
                  <c:v>-57717.000000000007</c:v>
                </c:pt>
                <c:pt idx="75">
                  <c:v>-60042.5</c:v>
                </c:pt>
                <c:pt idx="76">
                  <c:v>-61228.200000000012</c:v>
                </c:pt>
                <c:pt idx="77">
                  <c:v>-63422.900000000009</c:v>
                </c:pt>
                <c:pt idx="78">
                  <c:v>-64686.400000000001</c:v>
                </c:pt>
                <c:pt idx="79">
                  <c:v>-66184.800000000003</c:v>
                </c:pt>
                <c:pt idx="80">
                  <c:v>-67324.200000000012</c:v>
                </c:pt>
                <c:pt idx="81">
                  <c:v>-68383.200000000012</c:v>
                </c:pt>
                <c:pt idx="82">
                  <c:v>-69518.200000000012</c:v>
                </c:pt>
                <c:pt idx="83">
                  <c:v>-70257.399999999994</c:v>
                </c:pt>
                <c:pt idx="84">
                  <c:v>-72484.2</c:v>
                </c:pt>
                <c:pt idx="85">
                  <c:v>-73940.5</c:v>
                </c:pt>
                <c:pt idx="86">
                  <c:v>-75495.199999999997</c:v>
                </c:pt>
                <c:pt idx="87">
                  <c:v>-74942.899999999994</c:v>
                </c:pt>
                <c:pt idx="88">
                  <c:v>-77167.999999999985</c:v>
                </c:pt>
                <c:pt idx="89">
                  <c:v>-77540.399999999994</c:v>
                </c:pt>
                <c:pt idx="90">
                  <c:v>-78346.2</c:v>
                </c:pt>
                <c:pt idx="91">
                  <c:v>-81720</c:v>
                </c:pt>
                <c:pt idx="92">
                  <c:v>-81977.299999999988</c:v>
                </c:pt>
                <c:pt idx="93">
                  <c:v>-82149.099999999991</c:v>
                </c:pt>
                <c:pt idx="94">
                  <c:v>-84334.399999999994</c:v>
                </c:pt>
                <c:pt idx="95">
                  <c:v>-85224.799999999988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56128"/>
        <c:axId val="88666112"/>
      </c:lineChart>
      <c:dateAx>
        <c:axId val="8865612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crossAx val="88666112"/>
        <c:crosses val="autoZero"/>
        <c:auto val="1"/>
        <c:lblOffset val="100"/>
        <c:baseTimeUnit val="months"/>
      </c:dateAx>
      <c:valAx>
        <c:axId val="886661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Em US$</a:t>
                </a:r>
                <a:r>
                  <a:rPr lang="pt-BR" baseline="0"/>
                  <a:t> Milhões</a:t>
                </a:r>
                <a:endParaRPr lang="pt-BR"/>
              </a:p>
            </c:rich>
          </c:tx>
          <c:layout/>
          <c:overlay val="0"/>
        </c:title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8865612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47" footer="0.3149606200000004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790226528923858E-2"/>
          <c:y val="4.1614987781699697E-2"/>
          <c:w val="0.88370477596544772"/>
          <c:h val="0.59221485364261528"/>
        </c:manualLayout>
      </c:layout>
      <c:lineChart>
        <c:grouping val="standard"/>
        <c:varyColors val="0"/>
        <c:ser>
          <c:idx val="0"/>
          <c:order val="0"/>
          <c:tx>
            <c:strRef>
              <c:f>'Graf 5'!$C$17</c:f>
              <c:strCache>
                <c:ptCount val="1"/>
                <c:pt idx="0">
                  <c:v>Preços (média 12m)</c:v>
                </c:pt>
              </c:strCache>
            </c:strRef>
          </c:tx>
          <c:spPr>
            <a:ln w="57150"/>
          </c:spPr>
          <c:marker>
            <c:symbol val="none"/>
          </c:marker>
          <c:cat>
            <c:strRef>
              <c:f>'Graf 5'!$A$18:$A$48</c:f>
              <c:strCache>
                <c:ptCount val="31"/>
                <c:pt idx="0">
                  <c:v>2004 T1</c:v>
                </c:pt>
                <c:pt idx="1">
                  <c:v>2004 T2</c:v>
                </c:pt>
                <c:pt idx="2">
                  <c:v>2004 T3</c:v>
                </c:pt>
                <c:pt idx="3">
                  <c:v>2004 T4</c:v>
                </c:pt>
                <c:pt idx="4">
                  <c:v>2005 T1</c:v>
                </c:pt>
                <c:pt idx="5">
                  <c:v>2005 T2</c:v>
                </c:pt>
                <c:pt idx="6">
                  <c:v>2005 T3</c:v>
                </c:pt>
                <c:pt idx="7">
                  <c:v>2005 T4</c:v>
                </c:pt>
                <c:pt idx="8">
                  <c:v>2006 T1</c:v>
                </c:pt>
                <c:pt idx="9">
                  <c:v>2006 T2</c:v>
                </c:pt>
                <c:pt idx="10">
                  <c:v>2006 T3</c:v>
                </c:pt>
                <c:pt idx="11">
                  <c:v>2006 T4</c:v>
                </c:pt>
                <c:pt idx="12">
                  <c:v>2007 T1</c:v>
                </c:pt>
                <c:pt idx="13">
                  <c:v>2007 T2</c:v>
                </c:pt>
                <c:pt idx="14">
                  <c:v>2007 T3</c:v>
                </c:pt>
                <c:pt idx="15">
                  <c:v>2007 T4</c:v>
                </c:pt>
                <c:pt idx="16">
                  <c:v>2008 T1</c:v>
                </c:pt>
                <c:pt idx="17">
                  <c:v>2008 T2</c:v>
                </c:pt>
                <c:pt idx="18">
                  <c:v>2008 T3</c:v>
                </c:pt>
                <c:pt idx="19">
                  <c:v>2008 T4</c:v>
                </c:pt>
                <c:pt idx="20">
                  <c:v>2009 T1</c:v>
                </c:pt>
                <c:pt idx="21">
                  <c:v>2009 T2</c:v>
                </c:pt>
                <c:pt idx="22">
                  <c:v>2009 T3</c:v>
                </c:pt>
                <c:pt idx="23">
                  <c:v>2009 T4</c:v>
                </c:pt>
                <c:pt idx="24">
                  <c:v>2010 T1</c:v>
                </c:pt>
                <c:pt idx="25">
                  <c:v>2010 T2</c:v>
                </c:pt>
                <c:pt idx="26">
                  <c:v>2010 T3</c:v>
                </c:pt>
                <c:pt idx="27">
                  <c:v>2010 T4</c:v>
                </c:pt>
                <c:pt idx="28">
                  <c:v>2011 T1</c:v>
                </c:pt>
                <c:pt idx="29">
                  <c:v>2011 T2</c:v>
                </c:pt>
                <c:pt idx="30">
                  <c:v>2011 T3</c:v>
                </c:pt>
              </c:strCache>
            </c:strRef>
          </c:cat>
          <c:val>
            <c:numRef>
              <c:f>'Graf 5'!$C$18:$C$48</c:f>
              <c:numCache>
                <c:formatCode>#,##0.0</c:formatCode>
                <c:ptCount val="31"/>
                <c:pt idx="0">
                  <c:v>72.595833333333331</c:v>
                </c:pt>
                <c:pt idx="1">
                  <c:v>74.679166666666674</c:v>
                </c:pt>
                <c:pt idx="2">
                  <c:v>77.106666666666669</c:v>
                </c:pt>
                <c:pt idx="3">
                  <c:v>79.288333333333327</c:v>
                </c:pt>
                <c:pt idx="4">
                  <c:v>81.429999999999993</c:v>
                </c:pt>
                <c:pt idx="5">
                  <c:v>83.754999999999995</c:v>
                </c:pt>
                <c:pt idx="6">
                  <c:v>86.084166666666661</c:v>
                </c:pt>
                <c:pt idx="7">
                  <c:v>88.886666666666656</c:v>
                </c:pt>
                <c:pt idx="8">
                  <c:v>91.61</c:v>
                </c:pt>
                <c:pt idx="9">
                  <c:v>94.126666666666679</c:v>
                </c:pt>
                <c:pt idx="10">
                  <c:v>97.298333333333332</c:v>
                </c:pt>
                <c:pt idx="11">
                  <c:v>100.00083333333335</c:v>
                </c:pt>
                <c:pt idx="12">
                  <c:v>102.27000000000001</c:v>
                </c:pt>
                <c:pt idx="13">
                  <c:v>104.50583333333334</c:v>
                </c:pt>
                <c:pt idx="14">
                  <c:v>106.755</c:v>
                </c:pt>
                <c:pt idx="15">
                  <c:v>110.50750000000001</c:v>
                </c:pt>
                <c:pt idx="16">
                  <c:v>116.06833333333334</c:v>
                </c:pt>
                <c:pt idx="17">
                  <c:v>123.83166666666668</c:v>
                </c:pt>
                <c:pt idx="18">
                  <c:v>134.50666666666666</c:v>
                </c:pt>
                <c:pt idx="19">
                  <c:v>139.60666666666668</c:v>
                </c:pt>
                <c:pt idx="20">
                  <c:v>137.46333333333334</c:v>
                </c:pt>
                <c:pt idx="21">
                  <c:v>131.83250000000001</c:v>
                </c:pt>
                <c:pt idx="22">
                  <c:v>123.47666666666666</c:v>
                </c:pt>
                <c:pt idx="23">
                  <c:v>120.90166666666667</c:v>
                </c:pt>
                <c:pt idx="24">
                  <c:v>125.01083333333332</c:v>
                </c:pt>
                <c:pt idx="25">
                  <c:v>131.25833333333333</c:v>
                </c:pt>
                <c:pt idx="26">
                  <c:v>138.35666666666668</c:v>
                </c:pt>
                <c:pt idx="27">
                  <c:v>145.71666666666667</c:v>
                </c:pt>
                <c:pt idx="28">
                  <c:v>154.38333333333335</c:v>
                </c:pt>
                <c:pt idx="29">
                  <c:v>164.59000000000003</c:v>
                </c:pt>
                <c:pt idx="30">
                  <c:v>173.51499999999999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 5'!$E$17</c:f>
              <c:strCache>
                <c:ptCount val="1"/>
                <c:pt idx="0">
                  <c:v>Quantum (média 12m)</c:v>
                </c:pt>
              </c:strCache>
            </c:strRef>
          </c:tx>
          <c:spPr>
            <a:ln w="57150"/>
          </c:spPr>
          <c:marker>
            <c:symbol val="none"/>
          </c:marker>
          <c:cat>
            <c:strRef>
              <c:f>'Graf 5'!$A$18:$A$48</c:f>
              <c:strCache>
                <c:ptCount val="31"/>
                <c:pt idx="0">
                  <c:v>2004 T1</c:v>
                </c:pt>
                <c:pt idx="1">
                  <c:v>2004 T2</c:v>
                </c:pt>
                <c:pt idx="2">
                  <c:v>2004 T3</c:v>
                </c:pt>
                <c:pt idx="3">
                  <c:v>2004 T4</c:v>
                </c:pt>
                <c:pt idx="4">
                  <c:v>2005 T1</c:v>
                </c:pt>
                <c:pt idx="5">
                  <c:v>2005 T2</c:v>
                </c:pt>
                <c:pt idx="6">
                  <c:v>2005 T3</c:v>
                </c:pt>
                <c:pt idx="7">
                  <c:v>2005 T4</c:v>
                </c:pt>
                <c:pt idx="8">
                  <c:v>2006 T1</c:v>
                </c:pt>
                <c:pt idx="9">
                  <c:v>2006 T2</c:v>
                </c:pt>
                <c:pt idx="10">
                  <c:v>2006 T3</c:v>
                </c:pt>
                <c:pt idx="11">
                  <c:v>2006 T4</c:v>
                </c:pt>
                <c:pt idx="12">
                  <c:v>2007 T1</c:v>
                </c:pt>
                <c:pt idx="13">
                  <c:v>2007 T2</c:v>
                </c:pt>
                <c:pt idx="14">
                  <c:v>2007 T3</c:v>
                </c:pt>
                <c:pt idx="15">
                  <c:v>2007 T4</c:v>
                </c:pt>
                <c:pt idx="16">
                  <c:v>2008 T1</c:v>
                </c:pt>
                <c:pt idx="17">
                  <c:v>2008 T2</c:v>
                </c:pt>
                <c:pt idx="18">
                  <c:v>2008 T3</c:v>
                </c:pt>
                <c:pt idx="19">
                  <c:v>2008 T4</c:v>
                </c:pt>
                <c:pt idx="20">
                  <c:v>2009 T1</c:v>
                </c:pt>
                <c:pt idx="21">
                  <c:v>2009 T2</c:v>
                </c:pt>
                <c:pt idx="22">
                  <c:v>2009 T3</c:v>
                </c:pt>
                <c:pt idx="23">
                  <c:v>2009 T4</c:v>
                </c:pt>
                <c:pt idx="24">
                  <c:v>2010 T1</c:v>
                </c:pt>
                <c:pt idx="25">
                  <c:v>2010 T2</c:v>
                </c:pt>
                <c:pt idx="26">
                  <c:v>2010 T3</c:v>
                </c:pt>
                <c:pt idx="27">
                  <c:v>2010 T4</c:v>
                </c:pt>
                <c:pt idx="28">
                  <c:v>2011 T1</c:v>
                </c:pt>
                <c:pt idx="29">
                  <c:v>2011 T2</c:v>
                </c:pt>
                <c:pt idx="30">
                  <c:v>2011 T3</c:v>
                </c:pt>
              </c:strCache>
            </c:strRef>
          </c:cat>
          <c:val>
            <c:numRef>
              <c:f>'Graf 5'!$E$18:$E$48</c:f>
              <c:numCache>
                <c:formatCode>#,##0.0</c:formatCode>
                <c:ptCount val="31"/>
                <c:pt idx="0">
                  <c:v>77.69916666666667</c:v>
                </c:pt>
                <c:pt idx="1">
                  <c:v>81.216666666666669</c:v>
                </c:pt>
                <c:pt idx="2">
                  <c:v>85.316666666666663</c:v>
                </c:pt>
                <c:pt idx="3">
                  <c:v>88.479166666666671</c:v>
                </c:pt>
                <c:pt idx="4">
                  <c:v>90.899166666666659</c:v>
                </c:pt>
                <c:pt idx="5">
                  <c:v>93.017499999999998</c:v>
                </c:pt>
                <c:pt idx="6">
                  <c:v>95.392499999999998</c:v>
                </c:pt>
                <c:pt idx="7">
                  <c:v>96.766666666666666</c:v>
                </c:pt>
                <c:pt idx="8">
                  <c:v>98.134166666666673</c:v>
                </c:pt>
                <c:pt idx="9">
                  <c:v>97.381666666666675</c:v>
                </c:pt>
                <c:pt idx="10">
                  <c:v>98.920833333333334</c:v>
                </c:pt>
                <c:pt idx="11">
                  <c:v>100</c:v>
                </c:pt>
                <c:pt idx="12">
                  <c:v>101.175</c:v>
                </c:pt>
                <c:pt idx="13">
                  <c:v>104.3775</c:v>
                </c:pt>
                <c:pt idx="14">
                  <c:v>104.35083333333334</c:v>
                </c:pt>
                <c:pt idx="15">
                  <c:v>105.49083333333333</c:v>
                </c:pt>
                <c:pt idx="16">
                  <c:v>104.1225</c:v>
                </c:pt>
                <c:pt idx="17">
                  <c:v>104.94</c:v>
                </c:pt>
                <c:pt idx="18">
                  <c:v>105.24833333333333</c:v>
                </c:pt>
                <c:pt idx="19">
                  <c:v>102.8875</c:v>
                </c:pt>
                <c:pt idx="20">
                  <c:v>99.735833333333346</c:v>
                </c:pt>
                <c:pt idx="21">
                  <c:v>96.636666666666684</c:v>
                </c:pt>
                <c:pt idx="22">
                  <c:v>93.243333333333325</c:v>
                </c:pt>
                <c:pt idx="23">
                  <c:v>91.827499999999986</c:v>
                </c:pt>
                <c:pt idx="24">
                  <c:v>93.883333333333326</c:v>
                </c:pt>
                <c:pt idx="25">
                  <c:v>95.452500000000001</c:v>
                </c:pt>
                <c:pt idx="26">
                  <c:v>97.544999999999987</c:v>
                </c:pt>
                <c:pt idx="27">
                  <c:v>100.55249999999999</c:v>
                </c:pt>
                <c:pt idx="28">
                  <c:v>101.31666666666666</c:v>
                </c:pt>
                <c:pt idx="29">
                  <c:v>102.3725</c:v>
                </c:pt>
                <c:pt idx="30">
                  <c:v>103.40500000000002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'Graf 5'!$J$17</c:f>
              <c:strCache>
                <c:ptCount val="1"/>
                <c:pt idx="0">
                  <c:v>Índice de Preços de Commodities Primárias do FMI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cat>
            <c:strRef>
              <c:f>'Graf 5'!$A$18:$A$48</c:f>
              <c:strCache>
                <c:ptCount val="31"/>
                <c:pt idx="0">
                  <c:v>2004 T1</c:v>
                </c:pt>
                <c:pt idx="1">
                  <c:v>2004 T2</c:v>
                </c:pt>
                <c:pt idx="2">
                  <c:v>2004 T3</c:v>
                </c:pt>
                <c:pt idx="3">
                  <c:v>2004 T4</c:v>
                </c:pt>
                <c:pt idx="4">
                  <c:v>2005 T1</c:v>
                </c:pt>
                <c:pt idx="5">
                  <c:v>2005 T2</c:v>
                </c:pt>
                <c:pt idx="6">
                  <c:v>2005 T3</c:v>
                </c:pt>
                <c:pt idx="7">
                  <c:v>2005 T4</c:v>
                </c:pt>
                <c:pt idx="8">
                  <c:v>2006 T1</c:v>
                </c:pt>
                <c:pt idx="9">
                  <c:v>2006 T2</c:v>
                </c:pt>
                <c:pt idx="10">
                  <c:v>2006 T3</c:v>
                </c:pt>
                <c:pt idx="11">
                  <c:v>2006 T4</c:v>
                </c:pt>
                <c:pt idx="12">
                  <c:v>2007 T1</c:v>
                </c:pt>
                <c:pt idx="13">
                  <c:v>2007 T2</c:v>
                </c:pt>
                <c:pt idx="14">
                  <c:v>2007 T3</c:v>
                </c:pt>
                <c:pt idx="15">
                  <c:v>2007 T4</c:v>
                </c:pt>
                <c:pt idx="16">
                  <c:v>2008 T1</c:v>
                </c:pt>
                <c:pt idx="17">
                  <c:v>2008 T2</c:v>
                </c:pt>
                <c:pt idx="18">
                  <c:v>2008 T3</c:v>
                </c:pt>
                <c:pt idx="19">
                  <c:v>2008 T4</c:v>
                </c:pt>
                <c:pt idx="20">
                  <c:v>2009 T1</c:v>
                </c:pt>
                <c:pt idx="21">
                  <c:v>2009 T2</c:v>
                </c:pt>
                <c:pt idx="22">
                  <c:v>2009 T3</c:v>
                </c:pt>
                <c:pt idx="23">
                  <c:v>2009 T4</c:v>
                </c:pt>
                <c:pt idx="24">
                  <c:v>2010 T1</c:v>
                </c:pt>
                <c:pt idx="25">
                  <c:v>2010 T2</c:v>
                </c:pt>
                <c:pt idx="26">
                  <c:v>2010 T3</c:v>
                </c:pt>
                <c:pt idx="27">
                  <c:v>2010 T4</c:v>
                </c:pt>
                <c:pt idx="28">
                  <c:v>2011 T1</c:v>
                </c:pt>
                <c:pt idx="29">
                  <c:v>2011 T2</c:v>
                </c:pt>
                <c:pt idx="30">
                  <c:v>2011 T3</c:v>
                </c:pt>
              </c:strCache>
            </c:strRef>
          </c:cat>
          <c:val>
            <c:numRef>
              <c:f>'Graf 5'!$J$18:$J$48</c:f>
              <c:numCache>
                <c:formatCode>_(* #,##0_);_(* \(#,##0\);_(* "-"??_);_(@_)</c:formatCode>
                <c:ptCount val="31"/>
                <c:pt idx="0">
                  <c:v>97.20872588481744</c:v>
                </c:pt>
                <c:pt idx="1">
                  <c:v>104.14468561150292</c:v>
                </c:pt>
                <c:pt idx="2">
                  <c:v>109.6636213080053</c:v>
                </c:pt>
                <c:pt idx="3">
                  <c:v>112.20373559121271</c:v>
                </c:pt>
                <c:pt idx="4">
                  <c:v>119.86356208254274</c:v>
                </c:pt>
                <c:pt idx="5">
                  <c:v>127.30403500882899</c:v>
                </c:pt>
                <c:pt idx="6">
                  <c:v>140.94343968325342</c:v>
                </c:pt>
                <c:pt idx="7">
                  <c:v>138.34190640183382</c:v>
                </c:pt>
                <c:pt idx="8">
                  <c:v>148.30494532612391</c:v>
                </c:pt>
                <c:pt idx="9">
                  <c:v>165.17762154929423</c:v>
                </c:pt>
                <c:pt idx="10">
                  <c:v>166.93683714094561</c:v>
                </c:pt>
                <c:pt idx="11">
                  <c:v>155.64890268379085</c:v>
                </c:pt>
                <c:pt idx="12">
                  <c:v>155.45148447525145</c:v>
                </c:pt>
                <c:pt idx="13">
                  <c:v>171.92932428134287</c:v>
                </c:pt>
                <c:pt idx="14">
                  <c:v>180.80436952301565</c:v>
                </c:pt>
                <c:pt idx="15">
                  <c:v>202.95907959244107</c:v>
                </c:pt>
                <c:pt idx="16">
                  <c:v>225.83326935521018</c:v>
                </c:pt>
                <c:pt idx="17">
                  <c:v>267.22528707897823</c:v>
                </c:pt>
                <c:pt idx="18">
                  <c:v>259.47771916163066</c:v>
                </c:pt>
                <c:pt idx="19">
                  <c:v>154.61794092808495</c:v>
                </c:pt>
                <c:pt idx="20">
                  <c:v>132.05523322767803</c:v>
                </c:pt>
                <c:pt idx="21">
                  <c:v>152.32788970902752</c:v>
                </c:pt>
                <c:pt idx="22">
                  <c:v>168.32315167202253</c:v>
                </c:pt>
                <c:pt idx="23">
                  <c:v>182.79171282231266</c:v>
                </c:pt>
                <c:pt idx="24">
                  <c:v>191.89488577163095</c:v>
                </c:pt>
                <c:pt idx="25">
                  <c:v>196.4574399245424</c:v>
                </c:pt>
                <c:pt idx="26">
                  <c:v>194.12351799247617</c:v>
                </c:pt>
                <c:pt idx="27">
                  <c:v>218.80079405990546</c:v>
                </c:pt>
                <c:pt idx="28">
                  <c:v>250.55441613564824</c:v>
                </c:pt>
                <c:pt idx="29">
                  <c:v>265.38271713261014</c:v>
                </c:pt>
                <c:pt idx="30">
                  <c:v>253.42356076642139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58240"/>
        <c:axId val="90910720"/>
      </c:lineChart>
      <c:catAx>
        <c:axId val="89258240"/>
        <c:scaling>
          <c:orientation val="minMax"/>
        </c:scaling>
        <c:delete val="0"/>
        <c:axPos val="b"/>
        <c:majorTickMark val="out"/>
        <c:minorTickMark val="none"/>
        <c:tickLblPos val="nextTo"/>
        <c:crossAx val="90910720"/>
        <c:crosses val="autoZero"/>
        <c:auto val="1"/>
        <c:lblAlgn val="ctr"/>
        <c:lblOffset val="100"/>
        <c:noMultiLvlLbl val="0"/>
      </c:catAx>
      <c:valAx>
        <c:axId val="909107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 sz="1100" b="1"/>
                  <a:t>Ín dice: Base 100 = Média 2004</a:t>
                </a:r>
              </a:p>
            </c:rich>
          </c:tx>
          <c:layout/>
          <c:overlay val="0"/>
        </c:title>
        <c:numFmt formatCode="#,##0.0" sourceLinked="1"/>
        <c:majorTickMark val="out"/>
        <c:minorTickMark val="none"/>
        <c:tickLblPos val="nextTo"/>
        <c:crossAx val="89258240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1400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113" footer="0.3149606200000011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'Graf 6'!$F$1</c:f>
              <c:strCache>
                <c:ptCount val="1"/>
                <c:pt idx="0">
                  <c:v>Resultado Global do Balanço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'Graf 6'!$A$2:$A$9</c:f>
              <c:numCache>
                <c:formatCode>General</c:formatCode>
                <c:ptCount val="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</c:numCache>
            </c:numRef>
          </c:cat>
          <c:val>
            <c:numRef>
              <c:f>'Graf 6'!$F$2:$F$9</c:f>
              <c:numCache>
                <c:formatCode>#,##0</c:formatCode>
                <c:ptCount val="8"/>
                <c:pt idx="0">
                  <c:v>2243.9999999999995</c:v>
                </c:pt>
                <c:pt idx="1">
                  <c:v>4319.7000000000007</c:v>
                </c:pt>
                <c:pt idx="2">
                  <c:v>30569.100000000006</c:v>
                </c:pt>
                <c:pt idx="3">
                  <c:v>87483.900000000009</c:v>
                </c:pt>
                <c:pt idx="4">
                  <c:v>2969.1000000000013</c:v>
                </c:pt>
                <c:pt idx="5">
                  <c:v>46651.199999999997</c:v>
                </c:pt>
                <c:pt idx="6">
                  <c:v>49100.5</c:v>
                </c:pt>
                <c:pt idx="7">
                  <c:v>58636.800000000003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90957696"/>
        <c:axId val="90959232"/>
      </c:barChart>
      <c:lineChart>
        <c:grouping val="standard"/>
        <c:varyColors val="0"/>
        <c:ser>
          <c:idx val="0"/>
          <c:order val="0"/>
          <c:tx>
            <c:strRef>
              <c:f>'Graf 6'!$B$1</c:f>
              <c:strCache>
                <c:ptCount val="1"/>
                <c:pt idx="0">
                  <c:v>Transações Correntes</c:v>
                </c:pt>
              </c:strCache>
            </c:strRef>
          </c:tx>
          <c:cat>
            <c:numRef>
              <c:f>'Graf 6'!$A$2:$A$9</c:f>
              <c:numCache>
                <c:formatCode>General</c:formatCode>
                <c:ptCount val="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</c:numCache>
            </c:numRef>
          </c:cat>
          <c:val>
            <c:numRef>
              <c:f>'Graf 6'!$B$2:$B$9</c:f>
              <c:numCache>
                <c:formatCode>#,##0</c:formatCode>
                <c:ptCount val="8"/>
                <c:pt idx="0">
                  <c:v>11679.2</c:v>
                </c:pt>
                <c:pt idx="1">
                  <c:v>13985</c:v>
                </c:pt>
                <c:pt idx="2">
                  <c:v>13642.399999999998</c:v>
                </c:pt>
                <c:pt idx="3">
                  <c:v>1550.5</c:v>
                </c:pt>
                <c:pt idx="4">
                  <c:v>-28192.099999999995</c:v>
                </c:pt>
                <c:pt idx="5">
                  <c:v>-24302.100000000002</c:v>
                </c:pt>
                <c:pt idx="6">
                  <c:v>-47323</c:v>
                </c:pt>
                <c:pt idx="7">
                  <c:v>-52612.2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 6'!$C$1</c:f>
              <c:strCache>
                <c:ptCount val="1"/>
                <c:pt idx="0">
                  <c:v>Conta Capital e Financeira</c:v>
                </c:pt>
              </c:strCache>
            </c:strRef>
          </c:tx>
          <c:cat>
            <c:numRef>
              <c:f>'Graf 6'!$A$2:$A$9</c:f>
              <c:numCache>
                <c:formatCode>General</c:formatCode>
                <c:ptCount val="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</c:numCache>
            </c:numRef>
          </c:cat>
          <c:val>
            <c:numRef>
              <c:f>'Graf 6'!$C$2:$C$9</c:f>
              <c:numCache>
                <c:formatCode>#,##0</c:formatCode>
                <c:ptCount val="8"/>
                <c:pt idx="0">
                  <c:v>-7523.4000000000015</c:v>
                </c:pt>
                <c:pt idx="1">
                  <c:v>-9464.2999999999993</c:v>
                </c:pt>
                <c:pt idx="2">
                  <c:v>16299.000000000002</c:v>
                </c:pt>
                <c:pt idx="3">
                  <c:v>89085.5</c:v>
                </c:pt>
                <c:pt idx="4">
                  <c:v>29351.700000000008</c:v>
                </c:pt>
                <c:pt idx="5">
                  <c:v>71300.800000000003</c:v>
                </c:pt>
                <c:pt idx="6">
                  <c:v>99715.5</c:v>
                </c:pt>
                <c:pt idx="7">
                  <c:v>111867.80000000003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57696"/>
        <c:axId val="90959232"/>
      </c:lineChart>
      <c:catAx>
        <c:axId val="90957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90959232"/>
        <c:crosses val="autoZero"/>
        <c:auto val="1"/>
        <c:lblAlgn val="ctr"/>
        <c:lblOffset val="100"/>
        <c:noMultiLvlLbl val="0"/>
      </c:catAx>
      <c:valAx>
        <c:axId val="909592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Em US$ Milhões</a:t>
                </a:r>
              </a:p>
            </c:rich>
          </c:tx>
          <c:layout/>
          <c:overlay val="0"/>
        </c:title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909576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009075473384239"/>
          <c:y val="0.87461614173228341"/>
          <c:w val="0.77025985244908768"/>
          <c:h val="8.3717191601049901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'Graf 7'!$O$12</c:f>
              <c:strCache>
                <c:ptCount val="1"/>
                <c:pt idx="0">
                  <c:v>Inv. Estrangeiro Direto</c:v>
                </c:pt>
              </c:strCache>
            </c:strRef>
          </c:tx>
          <c:marker>
            <c:symbol val="none"/>
          </c:marker>
          <c:cat>
            <c:numRef>
              <c:f>'Graf 7'!$A$50:$A$145</c:f>
              <c:numCache>
                <c:formatCode>mmm\-yy</c:formatCode>
                <c:ptCount val="96"/>
                <c:pt idx="0">
                  <c:v>37987</c:v>
                </c:pt>
                <c:pt idx="1">
                  <c:v>38018</c:v>
                </c:pt>
                <c:pt idx="2">
                  <c:v>38047</c:v>
                </c:pt>
                <c:pt idx="3">
                  <c:v>38078</c:v>
                </c:pt>
                <c:pt idx="4">
                  <c:v>38108</c:v>
                </c:pt>
                <c:pt idx="5">
                  <c:v>38139</c:v>
                </c:pt>
                <c:pt idx="6">
                  <c:v>38169</c:v>
                </c:pt>
                <c:pt idx="7">
                  <c:v>38200</c:v>
                </c:pt>
                <c:pt idx="8">
                  <c:v>38231</c:v>
                </c:pt>
                <c:pt idx="9">
                  <c:v>38261</c:v>
                </c:pt>
                <c:pt idx="10">
                  <c:v>38292</c:v>
                </c:pt>
                <c:pt idx="11">
                  <c:v>38322</c:v>
                </c:pt>
                <c:pt idx="12">
                  <c:v>38353</c:v>
                </c:pt>
                <c:pt idx="13">
                  <c:v>38384</c:v>
                </c:pt>
                <c:pt idx="14">
                  <c:v>38412</c:v>
                </c:pt>
                <c:pt idx="15">
                  <c:v>38443</c:v>
                </c:pt>
                <c:pt idx="16">
                  <c:v>38473</c:v>
                </c:pt>
                <c:pt idx="17">
                  <c:v>38504</c:v>
                </c:pt>
                <c:pt idx="18">
                  <c:v>38534</c:v>
                </c:pt>
                <c:pt idx="19">
                  <c:v>38565</c:v>
                </c:pt>
                <c:pt idx="20">
                  <c:v>38596</c:v>
                </c:pt>
                <c:pt idx="21">
                  <c:v>38626</c:v>
                </c:pt>
                <c:pt idx="22">
                  <c:v>38657</c:v>
                </c:pt>
                <c:pt idx="23">
                  <c:v>38687</c:v>
                </c:pt>
                <c:pt idx="24">
                  <c:v>38718</c:v>
                </c:pt>
                <c:pt idx="25">
                  <c:v>38749</c:v>
                </c:pt>
                <c:pt idx="26">
                  <c:v>38777</c:v>
                </c:pt>
                <c:pt idx="27">
                  <c:v>38808</c:v>
                </c:pt>
                <c:pt idx="28">
                  <c:v>38838</c:v>
                </c:pt>
                <c:pt idx="29">
                  <c:v>38869</c:v>
                </c:pt>
                <c:pt idx="30">
                  <c:v>38899</c:v>
                </c:pt>
                <c:pt idx="31">
                  <c:v>38930</c:v>
                </c:pt>
                <c:pt idx="32">
                  <c:v>38961</c:v>
                </c:pt>
                <c:pt idx="33">
                  <c:v>38991</c:v>
                </c:pt>
                <c:pt idx="34">
                  <c:v>39022</c:v>
                </c:pt>
                <c:pt idx="35">
                  <c:v>39052</c:v>
                </c:pt>
                <c:pt idx="36">
                  <c:v>39083</c:v>
                </c:pt>
                <c:pt idx="37">
                  <c:v>39114</c:v>
                </c:pt>
                <c:pt idx="38">
                  <c:v>39142</c:v>
                </c:pt>
                <c:pt idx="39">
                  <c:v>39173</c:v>
                </c:pt>
                <c:pt idx="40">
                  <c:v>39203</c:v>
                </c:pt>
                <c:pt idx="41">
                  <c:v>39234</c:v>
                </c:pt>
                <c:pt idx="42">
                  <c:v>39264</c:v>
                </c:pt>
                <c:pt idx="43">
                  <c:v>39295</c:v>
                </c:pt>
                <c:pt idx="44">
                  <c:v>39326</c:v>
                </c:pt>
                <c:pt idx="45">
                  <c:v>39356</c:v>
                </c:pt>
                <c:pt idx="46">
                  <c:v>39387</c:v>
                </c:pt>
                <c:pt idx="47">
                  <c:v>39417</c:v>
                </c:pt>
                <c:pt idx="48">
                  <c:v>39448</c:v>
                </c:pt>
                <c:pt idx="49">
                  <c:v>39479</c:v>
                </c:pt>
                <c:pt idx="50">
                  <c:v>39508</c:v>
                </c:pt>
                <c:pt idx="51">
                  <c:v>39539</c:v>
                </c:pt>
                <c:pt idx="52">
                  <c:v>39569</c:v>
                </c:pt>
                <c:pt idx="53">
                  <c:v>39600</c:v>
                </c:pt>
                <c:pt idx="54">
                  <c:v>39630</c:v>
                </c:pt>
                <c:pt idx="55">
                  <c:v>39661</c:v>
                </c:pt>
                <c:pt idx="56">
                  <c:v>39692</c:v>
                </c:pt>
                <c:pt idx="57">
                  <c:v>39722</c:v>
                </c:pt>
                <c:pt idx="58">
                  <c:v>39753</c:v>
                </c:pt>
                <c:pt idx="59">
                  <c:v>39783</c:v>
                </c:pt>
                <c:pt idx="60">
                  <c:v>39814</c:v>
                </c:pt>
                <c:pt idx="61">
                  <c:v>39845</c:v>
                </c:pt>
                <c:pt idx="62">
                  <c:v>39873</c:v>
                </c:pt>
                <c:pt idx="63">
                  <c:v>39904</c:v>
                </c:pt>
                <c:pt idx="64">
                  <c:v>39934</c:v>
                </c:pt>
                <c:pt idx="65">
                  <c:v>39965</c:v>
                </c:pt>
                <c:pt idx="66">
                  <c:v>39995</c:v>
                </c:pt>
                <c:pt idx="67">
                  <c:v>40026</c:v>
                </c:pt>
                <c:pt idx="68">
                  <c:v>40057</c:v>
                </c:pt>
                <c:pt idx="69">
                  <c:v>40087</c:v>
                </c:pt>
                <c:pt idx="70">
                  <c:v>40118</c:v>
                </c:pt>
                <c:pt idx="71">
                  <c:v>40148</c:v>
                </c:pt>
                <c:pt idx="72">
                  <c:v>40179</c:v>
                </c:pt>
                <c:pt idx="73">
                  <c:v>40210</c:v>
                </c:pt>
                <c:pt idx="74">
                  <c:v>40238</c:v>
                </c:pt>
                <c:pt idx="75">
                  <c:v>40269</c:v>
                </c:pt>
                <c:pt idx="76">
                  <c:v>40299</c:v>
                </c:pt>
                <c:pt idx="77">
                  <c:v>40330</c:v>
                </c:pt>
                <c:pt idx="78">
                  <c:v>40360</c:v>
                </c:pt>
                <c:pt idx="79">
                  <c:v>40391</c:v>
                </c:pt>
                <c:pt idx="80">
                  <c:v>40422</c:v>
                </c:pt>
                <c:pt idx="81">
                  <c:v>40452</c:v>
                </c:pt>
                <c:pt idx="82">
                  <c:v>40483</c:v>
                </c:pt>
                <c:pt idx="83">
                  <c:v>40513</c:v>
                </c:pt>
                <c:pt idx="84">
                  <c:v>40544</c:v>
                </c:pt>
                <c:pt idx="85">
                  <c:v>40575</c:v>
                </c:pt>
                <c:pt idx="86">
                  <c:v>40603</c:v>
                </c:pt>
                <c:pt idx="87">
                  <c:v>40634</c:v>
                </c:pt>
                <c:pt idx="88">
                  <c:v>40664</c:v>
                </c:pt>
                <c:pt idx="89">
                  <c:v>40695</c:v>
                </c:pt>
                <c:pt idx="90">
                  <c:v>40725</c:v>
                </c:pt>
                <c:pt idx="91">
                  <c:v>40756</c:v>
                </c:pt>
                <c:pt idx="92">
                  <c:v>40787</c:v>
                </c:pt>
                <c:pt idx="93">
                  <c:v>40817</c:v>
                </c:pt>
                <c:pt idx="94">
                  <c:v>40848</c:v>
                </c:pt>
                <c:pt idx="95">
                  <c:v>40878</c:v>
                </c:pt>
              </c:numCache>
            </c:numRef>
          </c:cat>
          <c:val>
            <c:numRef>
              <c:f>'Graf 7'!$O$50:$O$145</c:f>
              <c:numCache>
                <c:formatCode>#,##0.00</c:formatCode>
                <c:ptCount val="96"/>
                <c:pt idx="0">
                  <c:v>10258.4</c:v>
                </c:pt>
                <c:pt idx="1">
                  <c:v>10485.700000000001</c:v>
                </c:pt>
                <c:pt idx="2">
                  <c:v>10900.699999999999</c:v>
                </c:pt>
                <c:pt idx="3">
                  <c:v>10482.1</c:v>
                </c:pt>
                <c:pt idx="4">
                  <c:v>10146.9</c:v>
                </c:pt>
                <c:pt idx="5">
                  <c:v>10686.4</c:v>
                </c:pt>
                <c:pt idx="6">
                  <c:v>11025.1</c:v>
                </c:pt>
                <c:pt idx="7">
                  <c:v>16134.6</c:v>
                </c:pt>
                <c:pt idx="8">
                  <c:v>16041.2</c:v>
                </c:pt>
                <c:pt idx="9">
                  <c:v>17039.599999999999</c:v>
                </c:pt>
                <c:pt idx="10">
                  <c:v>16405.099999999999</c:v>
                </c:pt>
                <c:pt idx="11">
                  <c:v>18145.900000000001</c:v>
                </c:pt>
                <c:pt idx="12">
                  <c:v>18329.5</c:v>
                </c:pt>
                <c:pt idx="13">
                  <c:v>18158.2</c:v>
                </c:pt>
                <c:pt idx="14">
                  <c:v>18854.400000000001</c:v>
                </c:pt>
                <c:pt idx="15">
                  <c:v>21513.800000000003</c:v>
                </c:pt>
                <c:pt idx="16">
                  <c:v>22016.300000000003</c:v>
                </c:pt>
                <c:pt idx="17">
                  <c:v>22616.600000000002</c:v>
                </c:pt>
                <c:pt idx="18">
                  <c:v>23060.3</c:v>
                </c:pt>
                <c:pt idx="19">
                  <c:v>18060.900000000001</c:v>
                </c:pt>
                <c:pt idx="20">
                  <c:v>17446.100000000002</c:v>
                </c:pt>
                <c:pt idx="21">
                  <c:v>16957</c:v>
                </c:pt>
                <c:pt idx="22">
                  <c:v>16809.900000000001</c:v>
                </c:pt>
                <c:pt idx="23">
                  <c:v>15066.4</c:v>
                </c:pt>
                <c:pt idx="24">
                  <c:v>15337.5</c:v>
                </c:pt>
                <c:pt idx="25">
                  <c:v>15347.1</c:v>
                </c:pt>
                <c:pt idx="26">
                  <c:v>15610</c:v>
                </c:pt>
                <c:pt idx="27">
                  <c:v>13357.999999999998</c:v>
                </c:pt>
                <c:pt idx="28">
                  <c:v>14226.500000000002</c:v>
                </c:pt>
                <c:pt idx="29">
                  <c:v>13933.6</c:v>
                </c:pt>
                <c:pt idx="30">
                  <c:v>13490.2</c:v>
                </c:pt>
                <c:pt idx="31">
                  <c:v>13656.6</c:v>
                </c:pt>
                <c:pt idx="32">
                  <c:v>15377.5</c:v>
                </c:pt>
                <c:pt idx="33">
                  <c:v>16275.9</c:v>
                </c:pt>
                <c:pt idx="34">
                  <c:v>17771.3</c:v>
                </c:pt>
                <c:pt idx="35">
                  <c:v>18822.3</c:v>
                </c:pt>
                <c:pt idx="36">
                  <c:v>19769.900000000001</c:v>
                </c:pt>
                <c:pt idx="37">
                  <c:v>20293.3</c:v>
                </c:pt>
                <c:pt idx="38">
                  <c:v>21401.5</c:v>
                </c:pt>
                <c:pt idx="39">
                  <c:v>24087.5</c:v>
                </c:pt>
                <c:pt idx="40">
                  <c:v>23007.5</c:v>
                </c:pt>
                <c:pt idx="41">
                  <c:v>32293.4</c:v>
                </c:pt>
                <c:pt idx="42">
                  <c:v>34320.800000000003</c:v>
                </c:pt>
                <c:pt idx="43">
                  <c:v>35043.599999999999</c:v>
                </c:pt>
                <c:pt idx="44">
                  <c:v>34828.400000000001</c:v>
                </c:pt>
                <c:pt idx="45">
                  <c:v>36294.1</c:v>
                </c:pt>
                <c:pt idx="46">
                  <c:v>36156.300000000003</c:v>
                </c:pt>
                <c:pt idx="47">
                  <c:v>34584.9</c:v>
                </c:pt>
                <c:pt idx="48">
                  <c:v>36989.000000000007</c:v>
                </c:pt>
                <c:pt idx="49">
                  <c:v>36501.500000000007</c:v>
                </c:pt>
                <c:pt idx="50">
                  <c:v>36818.699999999997</c:v>
                </c:pt>
                <c:pt idx="51">
                  <c:v>37219.5</c:v>
                </c:pt>
                <c:pt idx="52">
                  <c:v>38035.200000000004</c:v>
                </c:pt>
                <c:pt idx="53">
                  <c:v>30442.6</c:v>
                </c:pt>
                <c:pt idx="54">
                  <c:v>30095.5</c:v>
                </c:pt>
                <c:pt idx="55">
                  <c:v>32754.1</c:v>
                </c:pt>
                <c:pt idx="56">
                  <c:v>37458.6</c:v>
                </c:pt>
                <c:pt idx="57">
                  <c:v>38184.199999999997</c:v>
                </c:pt>
                <c:pt idx="58">
                  <c:v>37828.999999999993</c:v>
                </c:pt>
                <c:pt idx="59">
                  <c:v>45058.299999999988</c:v>
                </c:pt>
                <c:pt idx="60">
                  <c:v>42162.2</c:v>
                </c:pt>
                <c:pt idx="61">
                  <c:v>43240.5</c:v>
                </c:pt>
                <c:pt idx="62">
                  <c:v>41601.300000000003</c:v>
                </c:pt>
                <c:pt idx="63">
                  <c:v>41138.400000000001</c:v>
                </c:pt>
                <c:pt idx="64">
                  <c:v>42308.3</c:v>
                </c:pt>
                <c:pt idx="65">
                  <c:v>41013.799999999996</c:v>
                </c:pt>
                <c:pt idx="66">
                  <c:v>39034.699999999997</c:v>
                </c:pt>
                <c:pt idx="67">
                  <c:v>36300.099999999991</c:v>
                </c:pt>
                <c:pt idx="68">
                  <c:v>31874.9</c:v>
                </c:pt>
                <c:pt idx="69">
                  <c:v>29524.7</c:v>
                </c:pt>
                <c:pt idx="70">
                  <c:v>28954.600000000002</c:v>
                </c:pt>
                <c:pt idx="71">
                  <c:v>25948.5</c:v>
                </c:pt>
                <c:pt idx="72">
                  <c:v>24603.7</c:v>
                </c:pt>
                <c:pt idx="73">
                  <c:v>25478.800000000007</c:v>
                </c:pt>
                <c:pt idx="74">
                  <c:v>26118.000000000004</c:v>
                </c:pt>
                <c:pt idx="75">
                  <c:v>24937.300000000003</c:v>
                </c:pt>
                <c:pt idx="76">
                  <c:v>26044.400000000001</c:v>
                </c:pt>
                <c:pt idx="77">
                  <c:v>25379.100000000002</c:v>
                </c:pt>
                <c:pt idx="78">
                  <c:v>26726.600000000002</c:v>
                </c:pt>
                <c:pt idx="79">
                  <c:v>27245.4</c:v>
                </c:pt>
                <c:pt idx="80">
                  <c:v>30853.4</c:v>
                </c:pt>
                <c:pt idx="81">
                  <c:v>36105.300000000003</c:v>
                </c:pt>
                <c:pt idx="82">
                  <c:v>38241.200000000004</c:v>
                </c:pt>
                <c:pt idx="83">
                  <c:v>48506.400000000009</c:v>
                </c:pt>
                <c:pt idx="84">
                  <c:v>50874.399999999994</c:v>
                </c:pt>
                <c:pt idx="85">
                  <c:v>55825.9</c:v>
                </c:pt>
                <c:pt idx="86">
                  <c:v>60529.5</c:v>
                </c:pt>
                <c:pt idx="87">
                  <c:v>63820.7</c:v>
                </c:pt>
                <c:pt idx="88">
                  <c:v>64203.599999999991</c:v>
                </c:pt>
                <c:pt idx="89">
                  <c:v>68912.499999999985</c:v>
                </c:pt>
                <c:pt idx="90">
                  <c:v>72259.799999999988</c:v>
                </c:pt>
                <c:pt idx="91">
                  <c:v>75433.499999999985</c:v>
                </c:pt>
                <c:pt idx="92">
                  <c:v>76314.3</c:v>
                </c:pt>
                <c:pt idx="93">
                  <c:v>75073.399999999994</c:v>
                </c:pt>
                <c:pt idx="94">
                  <c:v>75389.400000000009</c:v>
                </c:pt>
                <c:pt idx="95">
                  <c:v>66660.3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 7'!$P$12</c:f>
              <c:strCache>
                <c:ptCount val="1"/>
                <c:pt idx="0">
                  <c:v>Inv. Estrangeiro em Carteira</c:v>
                </c:pt>
              </c:strCache>
            </c:strRef>
          </c:tx>
          <c:marker>
            <c:symbol val="none"/>
          </c:marker>
          <c:cat>
            <c:numRef>
              <c:f>'Graf 7'!$A$50:$A$145</c:f>
              <c:numCache>
                <c:formatCode>mmm\-yy</c:formatCode>
                <c:ptCount val="96"/>
                <c:pt idx="0">
                  <c:v>37987</c:v>
                </c:pt>
                <c:pt idx="1">
                  <c:v>38018</c:v>
                </c:pt>
                <c:pt idx="2">
                  <c:v>38047</c:v>
                </c:pt>
                <c:pt idx="3">
                  <c:v>38078</c:v>
                </c:pt>
                <c:pt idx="4">
                  <c:v>38108</c:v>
                </c:pt>
                <c:pt idx="5">
                  <c:v>38139</c:v>
                </c:pt>
                <c:pt idx="6">
                  <c:v>38169</c:v>
                </c:pt>
                <c:pt idx="7">
                  <c:v>38200</c:v>
                </c:pt>
                <c:pt idx="8">
                  <c:v>38231</c:v>
                </c:pt>
                <c:pt idx="9">
                  <c:v>38261</c:v>
                </c:pt>
                <c:pt idx="10">
                  <c:v>38292</c:v>
                </c:pt>
                <c:pt idx="11">
                  <c:v>38322</c:v>
                </c:pt>
                <c:pt idx="12">
                  <c:v>38353</c:v>
                </c:pt>
                <c:pt idx="13">
                  <c:v>38384</c:v>
                </c:pt>
                <c:pt idx="14">
                  <c:v>38412</c:v>
                </c:pt>
                <c:pt idx="15">
                  <c:v>38443</c:v>
                </c:pt>
                <c:pt idx="16">
                  <c:v>38473</c:v>
                </c:pt>
                <c:pt idx="17">
                  <c:v>38504</c:v>
                </c:pt>
                <c:pt idx="18">
                  <c:v>38534</c:v>
                </c:pt>
                <c:pt idx="19">
                  <c:v>38565</c:v>
                </c:pt>
                <c:pt idx="20">
                  <c:v>38596</c:v>
                </c:pt>
                <c:pt idx="21">
                  <c:v>38626</c:v>
                </c:pt>
                <c:pt idx="22">
                  <c:v>38657</c:v>
                </c:pt>
                <c:pt idx="23">
                  <c:v>38687</c:v>
                </c:pt>
                <c:pt idx="24">
                  <c:v>38718</c:v>
                </c:pt>
                <c:pt idx="25">
                  <c:v>38749</c:v>
                </c:pt>
                <c:pt idx="26">
                  <c:v>38777</c:v>
                </c:pt>
                <c:pt idx="27">
                  <c:v>38808</c:v>
                </c:pt>
                <c:pt idx="28">
                  <c:v>38838</c:v>
                </c:pt>
                <c:pt idx="29">
                  <c:v>38869</c:v>
                </c:pt>
                <c:pt idx="30">
                  <c:v>38899</c:v>
                </c:pt>
                <c:pt idx="31">
                  <c:v>38930</c:v>
                </c:pt>
                <c:pt idx="32">
                  <c:v>38961</c:v>
                </c:pt>
                <c:pt idx="33">
                  <c:v>38991</c:v>
                </c:pt>
                <c:pt idx="34">
                  <c:v>39022</c:v>
                </c:pt>
                <c:pt idx="35">
                  <c:v>39052</c:v>
                </c:pt>
                <c:pt idx="36">
                  <c:v>39083</c:v>
                </c:pt>
                <c:pt idx="37">
                  <c:v>39114</c:v>
                </c:pt>
                <c:pt idx="38">
                  <c:v>39142</c:v>
                </c:pt>
                <c:pt idx="39">
                  <c:v>39173</c:v>
                </c:pt>
                <c:pt idx="40">
                  <c:v>39203</c:v>
                </c:pt>
                <c:pt idx="41">
                  <c:v>39234</c:v>
                </c:pt>
                <c:pt idx="42">
                  <c:v>39264</c:v>
                </c:pt>
                <c:pt idx="43">
                  <c:v>39295</c:v>
                </c:pt>
                <c:pt idx="44">
                  <c:v>39326</c:v>
                </c:pt>
                <c:pt idx="45">
                  <c:v>39356</c:v>
                </c:pt>
                <c:pt idx="46">
                  <c:v>39387</c:v>
                </c:pt>
                <c:pt idx="47">
                  <c:v>39417</c:v>
                </c:pt>
                <c:pt idx="48">
                  <c:v>39448</c:v>
                </c:pt>
                <c:pt idx="49">
                  <c:v>39479</c:v>
                </c:pt>
                <c:pt idx="50">
                  <c:v>39508</c:v>
                </c:pt>
                <c:pt idx="51">
                  <c:v>39539</c:v>
                </c:pt>
                <c:pt idx="52">
                  <c:v>39569</c:v>
                </c:pt>
                <c:pt idx="53">
                  <c:v>39600</c:v>
                </c:pt>
                <c:pt idx="54">
                  <c:v>39630</c:v>
                </c:pt>
                <c:pt idx="55">
                  <c:v>39661</c:v>
                </c:pt>
                <c:pt idx="56">
                  <c:v>39692</c:v>
                </c:pt>
                <c:pt idx="57">
                  <c:v>39722</c:v>
                </c:pt>
                <c:pt idx="58">
                  <c:v>39753</c:v>
                </c:pt>
                <c:pt idx="59">
                  <c:v>39783</c:v>
                </c:pt>
                <c:pt idx="60">
                  <c:v>39814</c:v>
                </c:pt>
                <c:pt idx="61">
                  <c:v>39845</c:v>
                </c:pt>
                <c:pt idx="62">
                  <c:v>39873</c:v>
                </c:pt>
                <c:pt idx="63">
                  <c:v>39904</c:v>
                </c:pt>
                <c:pt idx="64">
                  <c:v>39934</c:v>
                </c:pt>
                <c:pt idx="65">
                  <c:v>39965</c:v>
                </c:pt>
                <c:pt idx="66">
                  <c:v>39995</c:v>
                </c:pt>
                <c:pt idx="67">
                  <c:v>40026</c:v>
                </c:pt>
                <c:pt idx="68">
                  <c:v>40057</c:v>
                </c:pt>
                <c:pt idx="69">
                  <c:v>40087</c:v>
                </c:pt>
                <c:pt idx="70">
                  <c:v>40118</c:v>
                </c:pt>
                <c:pt idx="71">
                  <c:v>40148</c:v>
                </c:pt>
                <c:pt idx="72">
                  <c:v>40179</c:v>
                </c:pt>
                <c:pt idx="73">
                  <c:v>40210</c:v>
                </c:pt>
                <c:pt idx="74">
                  <c:v>40238</c:v>
                </c:pt>
                <c:pt idx="75">
                  <c:v>40269</c:v>
                </c:pt>
                <c:pt idx="76">
                  <c:v>40299</c:v>
                </c:pt>
                <c:pt idx="77">
                  <c:v>40330</c:v>
                </c:pt>
                <c:pt idx="78">
                  <c:v>40360</c:v>
                </c:pt>
                <c:pt idx="79">
                  <c:v>40391</c:v>
                </c:pt>
                <c:pt idx="80">
                  <c:v>40422</c:v>
                </c:pt>
                <c:pt idx="81">
                  <c:v>40452</c:v>
                </c:pt>
                <c:pt idx="82">
                  <c:v>40483</c:v>
                </c:pt>
                <c:pt idx="83">
                  <c:v>40513</c:v>
                </c:pt>
                <c:pt idx="84">
                  <c:v>40544</c:v>
                </c:pt>
                <c:pt idx="85">
                  <c:v>40575</c:v>
                </c:pt>
                <c:pt idx="86">
                  <c:v>40603</c:v>
                </c:pt>
                <c:pt idx="87">
                  <c:v>40634</c:v>
                </c:pt>
                <c:pt idx="88">
                  <c:v>40664</c:v>
                </c:pt>
                <c:pt idx="89">
                  <c:v>40695</c:v>
                </c:pt>
                <c:pt idx="90">
                  <c:v>40725</c:v>
                </c:pt>
                <c:pt idx="91">
                  <c:v>40756</c:v>
                </c:pt>
                <c:pt idx="92">
                  <c:v>40787</c:v>
                </c:pt>
                <c:pt idx="93">
                  <c:v>40817</c:v>
                </c:pt>
                <c:pt idx="94">
                  <c:v>40848</c:v>
                </c:pt>
                <c:pt idx="95">
                  <c:v>40878</c:v>
                </c:pt>
              </c:numCache>
            </c:numRef>
          </c:cat>
          <c:val>
            <c:numRef>
              <c:f>'Graf 7'!$P$50:$P$145</c:f>
              <c:numCache>
                <c:formatCode>#,##0.00</c:formatCode>
                <c:ptCount val="96"/>
                <c:pt idx="0">
                  <c:v>7146.2</c:v>
                </c:pt>
                <c:pt idx="1">
                  <c:v>7584.7999999999993</c:v>
                </c:pt>
                <c:pt idx="2">
                  <c:v>6502.7</c:v>
                </c:pt>
                <c:pt idx="3">
                  <c:v>1735.8000000000002</c:v>
                </c:pt>
                <c:pt idx="4">
                  <c:v>49.299999999999272</c:v>
                </c:pt>
                <c:pt idx="5">
                  <c:v>-2023.5000000000007</c:v>
                </c:pt>
                <c:pt idx="6">
                  <c:v>-2062.2000000000007</c:v>
                </c:pt>
                <c:pt idx="7">
                  <c:v>-1087.9000000000001</c:v>
                </c:pt>
                <c:pt idx="8">
                  <c:v>-2186.0000000000009</c:v>
                </c:pt>
                <c:pt idx="9">
                  <c:v>-3401.5000000000005</c:v>
                </c:pt>
                <c:pt idx="10">
                  <c:v>-3774.8000000000006</c:v>
                </c:pt>
                <c:pt idx="11">
                  <c:v>-3995.6000000000004</c:v>
                </c:pt>
                <c:pt idx="12">
                  <c:v>-6189.8</c:v>
                </c:pt>
                <c:pt idx="13">
                  <c:v>-3869.2</c:v>
                </c:pt>
                <c:pt idx="14">
                  <c:v>-599.79999999999973</c:v>
                </c:pt>
                <c:pt idx="15">
                  <c:v>1599.6999999999998</c:v>
                </c:pt>
                <c:pt idx="16">
                  <c:v>1955.7999999999997</c:v>
                </c:pt>
                <c:pt idx="17">
                  <c:v>4706.1000000000004</c:v>
                </c:pt>
                <c:pt idx="18">
                  <c:v>2682.3</c:v>
                </c:pt>
                <c:pt idx="19">
                  <c:v>2429.5</c:v>
                </c:pt>
                <c:pt idx="20">
                  <c:v>5512.2999999999993</c:v>
                </c:pt>
                <c:pt idx="21">
                  <c:v>3390.7999999999997</c:v>
                </c:pt>
                <c:pt idx="22">
                  <c:v>5369.4999999999991</c:v>
                </c:pt>
                <c:pt idx="23">
                  <c:v>6655.2999999999993</c:v>
                </c:pt>
                <c:pt idx="24">
                  <c:v>6440.4999999999991</c:v>
                </c:pt>
                <c:pt idx="25">
                  <c:v>6867.3</c:v>
                </c:pt>
                <c:pt idx="26">
                  <c:v>7044.2999999999993</c:v>
                </c:pt>
                <c:pt idx="27">
                  <c:v>4045.8</c:v>
                </c:pt>
                <c:pt idx="28">
                  <c:v>5624.6</c:v>
                </c:pt>
                <c:pt idx="29">
                  <c:v>-617.70000000000027</c:v>
                </c:pt>
                <c:pt idx="30">
                  <c:v>1828.900000000001</c:v>
                </c:pt>
                <c:pt idx="31">
                  <c:v>3100.2</c:v>
                </c:pt>
                <c:pt idx="32">
                  <c:v>2528.9999999999995</c:v>
                </c:pt>
                <c:pt idx="33">
                  <c:v>7717.6</c:v>
                </c:pt>
                <c:pt idx="34">
                  <c:v>8644.3000000000011</c:v>
                </c:pt>
                <c:pt idx="35">
                  <c:v>9075.6</c:v>
                </c:pt>
                <c:pt idx="36">
                  <c:v>10654.000000000002</c:v>
                </c:pt>
                <c:pt idx="37">
                  <c:v>10520.099999999999</c:v>
                </c:pt>
                <c:pt idx="38">
                  <c:v>11917.399999999998</c:v>
                </c:pt>
                <c:pt idx="39">
                  <c:v>22732</c:v>
                </c:pt>
                <c:pt idx="40">
                  <c:v>26270.6</c:v>
                </c:pt>
                <c:pt idx="41">
                  <c:v>34983.1</c:v>
                </c:pt>
                <c:pt idx="42">
                  <c:v>42457</c:v>
                </c:pt>
                <c:pt idx="43">
                  <c:v>43569.700000000004</c:v>
                </c:pt>
                <c:pt idx="44">
                  <c:v>43267.200000000004</c:v>
                </c:pt>
                <c:pt idx="45">
                  <c:v>46469.299999999996</c:v>
                </c:pt>
                <c:pt idx="46">
                  <c:v>42853.7</c:v>
                </c:pt>
                <c:pt idx="47">
                  <c:v>48104.299999999996</c:v>
                </c:pt>
                <c:pt idx="48">
                  <c:v>44526.799999999996</c:v>
                </c:pt>
                <c:pt idx="49">
                  <c:v>43586.099999999991</c:v>
                </c:pt>
                <c:pt idx="50">
                  <c:v>45219.7</c:v>
                </c:pt>
                <c:pt idx="51">
                  <c:v>44106.899999999994</c:v>
                </c:pt>
                <c:pt idx="52">
                  <c:v>41588.9</c:v>
                </c:pt>
                <c:pt idx="53">
                  <c:v>37207.799999999996</c:v>
                </c:pt>
                <c:pt idx="54">
                  <c:v>33752.699999999997</c:v>
                </c:pt>
                <c:pt idx="55">
                  <c:v>32897.799999999996</c:v>
                </c:pt>
                <c:pt idx="56">
                  <c:v>29162.6</c:v>
                </c:pt>
                <c:pt idx="57">
                  <c:v>15249.4</c:v>
                </c:pt>
                <c:pt idx="58">
                  <c:v>11777.3</c:v>
                </c:pt>
                <c:pt idx="59">
                  <c:v>-766.89999999999782</c:v>
                </c:pt>
                <c:pt idx="60">
                  <c:v>-1340.6999999999998</c:v>
                </c:pt>
                <c:pt idx="61">
                  <c:v>-5626.7000000000007</c:v>
                </c:pt>
                <c:pt idx="62">
                  <c:v>-10494.1</c:v>
                </c:pt>
                <c:pt idx="63">
                  <c:v>-14655.1</c:v>
                </c:pt>
                <c:pt idx="64">
                  <c:v>-13182.099999999999</c:v>
                </c:pt>
                <c:pt idx="65">
                  <c:v>-11787</c:v>
                </c:pt>
                <c:pt idx="66">
                  <c:v>-8452.4000000000015</c:v>
                </c:pt>
                <c:pt idx="67">
                  <c:v>-3120.8999999999996</c:v>
                </c:pt>
                <c:pt idx="68">
                  <c:v>4959.8000000000011</c:v>
                </c:pt>
                <c:pt idx="69">
                  <c:v>29956</c:v>
                </c:pt>
                <c:pt idx="70">
                  <c:v>37703</c:v>
                </c:pt>
                <c:pt idx="71">
                  <c:v>46158.7</c:v>
                </c:pt>
                <c:pt idx="72">
                  <c:v>52190.700000000004</c:v>
                </c:pt>
                <c:pt idx="73">
                  <c:v>55850.6</c:v>
                </c:pt>
                <c:pt idx="74">
                  <c:v>59018.299999999996</c:v>
                </c:pt>
                <c:pt idx="75">
                  <c:v>66068.299999999988</c:v>
                </c:pt>
                <c:pt idx="76">
                  <c:v>65877.899999999994</c:v>
                </c:pt>
                <c:pt idx="77">
                  <c:v>67061.7</c:v>
                </c:pt>
                <c:pt idx="78">
                  <c:v>65366.299999999996</c:v>
                </c:pt>
                <c:pt idx="79">
                  <c:v>64918.6</c:v>
                </c:pt>
                <c:pt idx="80">
                  <c:v>66686.5</c:v>
                </c:pt>
                <c:pt idx="81">
                  <c:v>66342.099999999991</c:v>
                </c:pt>
                <c:pt idx="82">
                  <c:v>64780</c:v>
                </c:pt>
                <c:pt idx="83">
                  <c:v>67794.900000000009</c:v>
                </c:pt>
                <c:pt idx="84">
                  <c:v>67435.899999999994</c:v>
                </c:pt>
                <c:pt idx="85">
                  <c:v>66551.000000000015</c:v>
                </c:pt>
                <c:pt idx="86">
                  <c:v>64229.200000000004</c:v>
                </c:pt>
                <c:pt idx="87">
                  <c:v>59662.8</c:v>
                </c:pt>
                <c:pt idx="88">
                  <c:v>59589.799999999996</c:v>
                </c:pt>
                <c:pt idx="89">
                  <c:v>56085.899999999994</c:v>
                </c:pt>
                <c:pt idx="90">
                  <c:v>54615</c:v>
                </c:pt>
                <c:pt idx="91">
                  <c:v>49060.9</c:v>
                </c:pt>
                <c:pt idx="92">
                  <c:v>39525.1</c:v>
                </c:pt>
                <c:pt idx="93">
                  <c:v>23147.699999999997</c:v>
                </c:pt>
                <c:pt idx="94">
                  <c:v>24764.499999999996</c:v>
                </c:pt>
                <c:pt idx="95">
                  <c:v>17474.399999999998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232128"/>
        <c:axId val="91233664"/>
      </c:lineChart>
      <c:dateAx>
        <c:axId val="9123212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crossAx val="91233664"/>
        <c:crosses val="autoZero"/>
        <c:auto val="1"/>
        <c:lblOffset val="100"/>
        <c:baseTimeUnit val="months"/>
      </c:dateAx>
      <c:valAx>
        <c:axId val="912336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Em </a:t>
                </a:r>
                <a:r>
                  <a:rPr lang="pt-BR" baseline="0"/>
                  <a:t> US$ Milhões</a:t>
                </a:r>
                <a:endParaRPr lang="pt-BR"/>
              </a:p>
            </c:rich>
          </c:tx>
          <c:layout/>
          <c:overlay val="0"/>
        </c:title>
        <c:numFmt formatCode="#,##0.00" sourceLinked="1"/>
        <c:majorTickMark val="none"/>
        <c:minorTickMark val="none"/>
        <c:tickLblPos val="nextTo"/>
        <c:crossAx val="9123212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161926</xdr:colOff>
      <xdr:row>27</xdr:row>
      <xdr:rowOff>114300</xdr:rowOff>
    </xdr:from>
    <xdr:to>
      <xdr:col>12</xdr:col>
      <xdr:colOff>104775</xdr:colOff>
      <xdr:row>48</xdr:row>
      <xdr:rowOff>9525</xdr:rowOff>
    </xdr:to>
    <xdr:graphicFrame macro="">
      <xdr:nvGraphicFramePr>
        <xdr:cNvPr id="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400050</xdr:colOff>
      <xdr:row>3</xdr:row>
      <xdr:rowOff>4762</xdr:rowOff>
    </xdr:from>
    <xdr:to>
      <xdr:col>17</xdr:col>
      <xdr:colOff>428625</xdr:colOff>
      <xdr:row>17</xdr:row>
      <xdr:rowOff>80962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68036</xdr:colOff>
      <xdr:row>25</xdr:row>
      <xdr:rowOff>91167</xdr:rowOff>
    </xdr:from>
    <xdr:to>
      <xdr:col>21</xdr:col>
      <xdr:colOff>489856</xdr:colOff>
      <xdr:row>43</xdr:row>
      <xdr:rowOff>13606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147</xdr:row>
      <xdr:rowOff>66674</xdr:rowOff>
    </xdr:from>
    <xdr:to>
      <xdr:col>9</xdr:col>
      <xdr:colOff>933450</xdr:colOff>
      <xdr:row>163</xdr:row>
      <xdr:rowOff>114299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612321</xdr:colOff>
      <xdr:row>16</xdr:row>
      <xdr:rowOff>13608</xdr:rowOff>
    </xdr:from>
    <xdr:to>
      <xdr:col>24</xdr:col>
      <xdr:colOff>421820</xdr:colOff>
      <xdr:row>36</xdr:row>
      <xdr:rowOff>136071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428625</xdr:colOff>
      <xdr:row>17</xdr:row>
      <xdr:rowOff>85725</xdr:rowOff>
    </xdr:from>
    <xdr:to>
      <xdr:col>14</xdr:col>
      <xdr:colOff>200025</xdr:colOff>
      <xdr:row>31</xdr:row>
      <xdr:rowOff>161925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421821</xdr:colOff>
      <xdr:row>146</xdr:row>
      <xdr:rowOff>106136</xdr:rowOff>
    </xdr:from>
    <xdr:to>
      <xdr:col>14</xdr:col>
      <xdr:colOff>421821</xdr:colOff>
      <xdr:row>160</xdr:row>
      <xdr:rowOff>182336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lat&#243;rio%20de%20Infla&#231;&#227;o/2010/1mar&#231;o/Dimob/Graficos%20enviados/Cap%203.2%20Gr&#225;f%20-%20Emiss&#245;es%20prim&#225;rias%20no%20mercado%20de%20capitais%20XXXXXX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r&#233;dito%20-%20BC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Balan&#231;o%20de%20pagamentos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Relat Inf 0009 - graf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Quadro 1"/>
      <sheetName val="Quadro 2"/>
      <sheetName val="Quadro 3"/>
      <sheetName val="Quadro 4"/>
      <sheetName val="Quadro 5"/>
      <sheetName val="Quadro 6"/>
      <sheetName val="Quadro 6a"/>
      <sheetName val="Quadro 7"/>
      <sheetName val="Quadro 8"/>
      <sheetName val="Quadro 8a"/>
      <sheetName val="Quadro 9"/>
      <sheetName val="Quadro 9a"/>
      <sheetName val="Quadro 9b"/>
      <sheetName val="Quadro 10"/>
      <sheetName val="quadro 10a"/>
      <sheetName val="Quadro 10b"/>
      <sheetName val="Créd. sist. finan %PIB"/>
      <sheetName val="créd. PFxPJ"/>
      <sheetName val="créd. por setor"/>
      <sheetName val="Quadro 13"/>
      <sheetName val="Quadro 14"/>
      <sheetName val="Quadro 15"/>
      <sheetName val="Quadro 16"/>
      <sheetName val="Quadro 17"/>
      <sheetName val="Quadro 18"/>
      <sheetName val="Quadro 19"/>
      <sheetName val="Quadro 20"/>
      <sheetName val="Quadro 21"/>
      <sheetName val="Quadro 22"/>
      <sheetName val="Quadro 23"/>
      <sheetName val="Quadro 24"/>
      <sheetName val="Quadro 25"/>
      <sheetName val="Quadro 26"/>
      <sheetName val="Quadro 27"/>
      <sheetName val="Quadro 28"/>
      <sheetName val="Quadro 29"/>
      <sheetName val="Quadro 30"/>
      <sheetName val="Quadro 31"/>
      <sheetName val="Quadro 32"/>
      <sheetName val="Quadro 33"/>
      <sheetName val="Quadro 34"/>
      <sheetName val="Quadro 35"/>
      <sheetName val="Quadro 36"/>
      <sheetName val="Quadro 37"/>
      <sheetName val="Quadro 38"/>
      <sheetName val="Quadro 39"/>
      <sheetName val="Quadro 40"/>
      <sheetName val="Quadro 41"/>
      <sheetName val="Quadro 42"/>
      <sheetName val="Quadro 43"/>
      <sheetName val="Quadro 44"/>
      <sheetName val="Quadro 45"/>
      <sheetName val="Quadro 46"/>
      <sheetName val="Quadro 47"/>
      <sheetName val="Quadro 48"/>
      <sheetName val="Quadro 49"/>
      <sheetName val="Quadro 49a"/>
      <sheetName val="Quadro 50"/>
      <sheetName val="Quadro 51"/>
      <sheetName val="Quadro 52"/>
      <sheetName val="Quadro 53"/>
      <sheetName val="Quadro 54"/>
      <sheetName val="Quadro 55"/>
      <sheetName val="Quadro 5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ortações (MDIC)"/>
      <sheetName val="Importações (MDIC)"/>
      <sheetName val="BC (BCB)"/>
      <sheetName val="Serviços e Rendas"/>
      <sheetName val="Balanço de Serviços"/>
      <sheetName val="Balanço de Rendas"/>
      <sheetName val="Transações Correntes"/>
      <sheetName val="Conta Capital"/>
      <sheetName val="Conta Financeira"/>
      <sheetName val="IED-FBCF"/>
      <sheetName val="Balanço de Pagamentos"/>
      <sheetName val="BP Anual"/>
    </sheetNames>
    <sheetDataSet>
      <sheetData sheetId="0"/>
      <sheetData sheetId="1"/>
      <sheetData sheetId="2">
        <row r="2">
          <cell r="D2">
            <v>-115.7</v>
          </cell>
        </row>
        <row r="3">
          <cell r="D3">
            <v>76.099999999999994</v>
          </cell>
        </row>
        <row r="4">
          <cell r="D4">
            <v>21</v>
          </cell>
        </row>
        <row r="5">
          <cell r="D5">
            <v>186.3</v>
          </cell>
        </row>
        <row r="6">
          <cell r="D6">
            <v>362.1</v>
          </cell>
        </row>
        <row r="7">
          <cell r="D7">
            <v>256</v>
          </cell>
        </row>
        <row r="8">
          <cell r="D8">
            <v>116</v>
          </cell>
        </row>
        <row r="9">
          <cell r="D9">
            <v>96.1</v>
          </cell>
        </row>
        <row r="10">
          <cell r="D10">
            <v>-321.7</v>
          </cell>
        </row>
        <row r="11">
          <cell r="D11">
            <v>-528</v>
          </cell>
        </row>
        <row r="12">
          <cell r="D12">
            <v>-632.29999999999995</v>
          </cell>
        </row>
        <row r="13">
          <cell r="D13">
            <v>-213.6</v>
          </cell>
        </row>
        <row r="14">
          <cell r="D14">
            <v>-476.3</v>
          </cell>
        </row>
        <row r="15">
          <cell r="D15">
            <v>77.7</v>
          </cell>
        </row>
        <row r="16">
          <cell r="D16">
            <v>-279.89999999999998</v>
          </cell>
        </row>
        <row r="17">
          <cell r="D17">
            <v>120.2</v>
          </cell>
        </row>
        <row r="18">
          <cell r="D18">
            <v>210.9</v>
          </cell>
        </row>
        <row r="19">
          <cell r="D19">
            <v>280.39999999999998</v>
          </cell>
        </row>
        <row r="20">
          <cell r="D20">
            <v>107.8</v>
          </cell>
        </row>
        <row r="21">
          <cell r="D21">
            <v>628.1</v>
          </cell>
        </row>
        <row r="22">
          <cell r="D22">
            <v>595.70000000000005</v>
          </cell>
        </row>
        <row r="23">
          <cell r="D23">
            <v>245.9</v>
          </cell>
        </row>
        <row r="24">
          <cell r="D24">
            <v>286.89999999999998</v>
          </cell>
        </row>
        <row r="25">
          <cell r="D25">
            <v>853.1</v>
          </cell>
        </row>
        <row r="26">
          <cell r="D26">
            <v>168.9</v>
          </cell>
        </row>
        <row r="27">
          <cell r="D27">
            <v>261.5</v>
          </cell>
        </row>
        <row r="28">
          <cell r="D28">
            <v>597.1</v>
          </cell>
        </row>
        <row r="29">
          <cell r="D29">
            <v>501.7</v>
          </cell>
        </row>
        <row r="30">
          <cell r="D30">
            <v>378</v>
          </cell>
        </row>
        <row r="31">
          <cell r="D31">
            <v>678.8</v>
          </cell>
        </row>
        <row r="32">
          <cell r="D32">
            <v>1199.8</v>
          </cell>
        </row>
        <row r="33">
          <cell r="D33">
            <v>1576.9</v>
          </cell>
        </row>
        <row r="34">
          <cell r="D34">
            <v>2489.5</v>
          </cell>
        </row>
        <row r="35">
          <cell r="D35">
            <v>2191</v>
          </cell>
        </row>
        <row r="36">
          <cell r="D36">
            <v>1278.3</v>
          </cell>
        </row>
        <row r="37">
          <cell r="D37">
            <v>1799.9</v>
          </cell>
        </row>
        <row r="38">
          <cell r="D38">
            <v>1155</v>
          </cell>
        </row>
        <row r="39">
          <cell r="D39">
            <v>1113.2</v>
          </cell>
        </row>
        <row r="40">
          <cell r="D40">
            <v>1536.4</v>
          </cell>
        </row>
        <row r="41">
          <cell r="D41">
            <v>1721.8</v>
          </cell>
        </row>
        <row r="42">
          <cell r="D42">
            <v>2517.8000000000002</v>
          </cell>
        </row>
        <row r="43">
          <cell r="D43">
            <v>2353.6999999999998</v>
          </cell>
        </row>
        <row r="44">
          <cell r="D44">
            <v>2055.4</v>
          </cell>
        </row>
        <row r="45">
          <cell r="D45">
            <v>2672.7</v>
          </cell>
        </row>
        <row r="46">
          <cell r="D46">
            <v>2664.2</v>
          </cell>
        </row>
        <row r="47">
          <cell r="D47">
            <v>2535.5</v>
          </cell>
        </row>
        <row r="48">
          <cell r="D48">
            <v>1717.3</v>
          </cell>
        </row>
        <row r="49">
          <cell r="D49">
            <v>2750.8</v>
          </cell>
        </row>
        <row r="50">
          <cell r="D50">
            <v>1582.7</v>
          </cell>
        </row>
        <row r="51">
          <cell r="D51">
            <v>1960.3</v>
          </cell>
        </row>
        <row r="52">
          <cell r="D52">
            <v>2581.8000000000002</v>
          </cell>
        </row>
        <row r="53">
          <cell r="D53">
            <v>1954.5</v>
          </cell>
        </row>
        <row r="54">
          <cell r="D54">
            <v>3109.6</v>
          </cell>
        </row>
        <row r="55">
          <cell r="D55">
            <v>3798.2</v>
          </cell>
        </row>
        <row r="56">
          <cell r="D56">
            <v>3463.4</v>
          </cell>
        </row>
        <row r="57">
          <cell r="D57">
            <v>3432.7</v>
          </cell>
        </row>
        <row r="58">
          <cell r="D58">
            <v>3169.6</v>
          </cell>
        </row>
        <row r="59">
          <cell r="D59">
            <v>3003</v>
          </cell>
        </row>
        <row r="60">
          <cell r="D60">
            <v>2076.5</v>
          </cell>
        </row>
        <row r="61">
          <cell r="D61">
            <v>3508.4</v>
          </cell>
        </row>
        <row r="62">
          <cell r="D62">
            <v>2181.5</v>
          </cell>
        </row>
        <row r="63">
          <cell r="D63">
            <v>2776.9</v>
          </cell>
        </row>
        <row r="64">
          <cell r="D64">
            <v>3341.7</v>
          </cell>
        </row>
        <row r="65">
          <cell r="D65">
            <v>3869.7</v>
          </cell>
        </row>
        <row r="66">
          <cell r="D66">
            <v>3446.1</v>
          </cell>
        </row>
        <row r="67">
          <cell r="D67">
            <v>4033.2</v>
          </cell>
        </row>
        <row r="68">
          <cell r="D68">
            <v>5004.3999999999996</v>
          </cell>
        </row>
        <row r="69">
          <cell r="D69">
            <v>3650.6</v>
          </cell>
        </row>
        <row r="70">
          <cell r="D70">
            <v>4319.3</v>
          </cell>
        </row>
        <row r="71">
          <cell r="D71">
            <v>3675.5</v>
          </cell>
        </row>
        <row r="72">
          <cell r="D72">
            <v>4074.1</v>
          </cell>
        </row>
        <row r="73">
          <cell r="D73">
            <v>4330</v>
          </cell>
        </row>
        <row r="74">
          <cell r="D74">
            <v>2835.3</v>
          </cell>
        </row>
        <row r="75">
          <cell r="D75">
            <v>2802.9</v>
          </cell>
        </row>
        <row r="76">
          <cell r="D76">
            <v>3690.2</v>
          </cell>
        </row>
        <row r="77">
          <cell r="D77">
            <v>3089.3</v>
          </cell>
        </row>
        <row r="78">
          <cell r="D78">
            <v>3017.3</v>
          </cell>
        </row>
        <row r="79">
          <cell r="D79">
            <v>4098.1000000000004</v>
          </cell>
        </row>
        <row r="80">
          <cell r="D80">
            <v>5659.4</v>
          </cell>
        </row>
        <row r="81">
          <cell r="D81">
            <v>4554.5</v>
          </cell>
        </row>
        <row r="82">
          <cell r="D82">
            <v>4467.8999999999996</v>
          </cell>
        </row>
        <row r="83">
          <cell r="D83">
            <v>3951.1</v>
          </cell>
        </row>
        <row r="84">
          <cell r="D84">
            <v>3238.7</v>
          </cell>
        </row>
        <row r="85">
          <cell r="D85">
            <v>5051.8999999999996</v>
          </cell>
        </row>
        <row r="86">
          <cell r="D86">
            <v>2523.3000000000002</v>
          </cell>
        </row>
        <row r="87">
          <cell r="D87">
            <v>2900.6</v>
          </cell>
        </row>
        <row r="88">
          <cell r="D88">
            <v>3303.6</v>
          </cell>
        </row>
        <row r="89">
          <cell r="D89">
            <v>4180.7</v>
          </cell>
        </row>
        <row r="90">
          <cell r="D90">
            <v>3853.5</v>
          </cell>
        </row>
        <row r="91">
          <cell r="D91">
            <v>3822.5</v>
          </cell>
        </row>
        <row r="92">
          <cell r="D92">
            <v>3344.3</v>
          </cell>
        </row>
        <row r="93">
          <cell r="D93">
            <v>3540.8</v>
          </cell>
        </row>
        <row r="94">
          <cell r="D94">
            <v>3474.7</v>
          </cell>
        </row>
        <row r="95">
          <cell r="D95">
            <v>3428.7</v>
          </cell>
        </row>
        <row r="96">
          <cell r="D96">
            <v>2020.6</v>
          </cell>
        </row>
        <row r="97">
          <cell r="D97">
            <v>3638.3</v>
          </cell>
        </row>
        <row r="98">
          <cell r="D98">
            <v>923.3</v>
          </cell>
        </row>
        <row r="99">
          <cell r="D99">
            <v>849.4</v>
          </cell>
        </row>
        <row r="100">
          <cell r="D100">
            <v>988</v>
          </cell>
        </row>
        <row r="101">
          <cell r="D101">
            <v>1737.6</v>
          </cell>
        </row>
        <row r="102">
          <cell r="D102">
            <v>4075.1</v>
          </cell>
        </row>
        <row r="103">
          <cell r="D103">
            <v>2728.6</v>
          </cell>
        </row>
        <row r="104">
          <cell r="D104">
            <v>3329.6</v>
          </cell>
        </row>
        <row r="105">
          <cell r="D105">
            <v>2293.8000000000002</v>
          </cell>
        </row>
        <row r="106">
          <cell r="D106">
            <v>2732.3</v>
          </cell>
        </row>
        <row r="107">
          <cell r="D107">
            <v>1262.4000000000001</v>
          </cell>
        </row>
        <row r="108">
          <cell r="D108">
            <v>1615.2</v>
          </cell>
        </row>
        <row r="109">
          <cell r="D109">
            <v>2300.5</v>
          </cell>
        </row>
        <row r="110">
          <cell r="D110">
            <v>-529.5</v>
          </cell>
        </row>
        <row r="111">
          <cell r="D111">
            <v>1761.1</v>
          </cell>
        </row>
        <row r="112">
          <cell r="D112">
            <v>1756.6</v>
          </cell>
        </row>
        <row r="113">
          <cell r="D113">
            <v>3692.5</v>
          </cell>
        </row>
        <row r="114">
          <cell r="D114">
            <v>2623.6</v>
          </cell>
        </row>
        <row r="115">
          <cell r="D115">
            <v>4604.3</v>
          </cell>
        </row>
        <row r="116">
          <cell r="D116">
            <v>2911.2</v>
          </cell>
        </row>
        <row r="117">
          <cell r="D117">
            <v>3053.7</v>
          </cell>
        </row>
        <row r="118">
          <cell r="D118">
            <v>1309.4000000000001</v>
          </cell>
        </row>
        <row r="119">
          <cell r="D119">
            <v>1320.3</v>
          </cell>
        </row>
        <row r="120">
          <cell r="D120">
            <v>612.79999999999995</v>
          </cell>
        </row>
        <row r="121">
          <cell r="D121">
            <v>2173.9</v>
          </cell>
        </row>
        <row r="122">
          <cell r="D122">
            <v>-180.7</v>
          </cell>
        </row>
        <row r="123">
          <cell r="D123">
            <v>389.2</v>
          </cell>
        </row>
        <row r="124">
          <cell r="D124">
            <v>672.2</v>
          </cell>
        </row>
        <row r="125">
          <cell r="D125">
            <v>1282.3</v>
          </cell>
        </row>
        <row r="126">
          <cell r="D126">
            <v>3450.3</v>
          </cell>
        </row>
        <row r="127">
          <cell r="D127">
            <v>2266.6</v>
          </cell>
        </row>
        <row r="128">
          <cell r="D128">
            <v>1343.6</v>
          </cell>
        </row>
        <row r="129">
          <cell r="D129">
            <v>2390.4</v>
          </cell>
        </row>
        <row r="130">
          <cell r="D130">
            <v>1071.2</v>
          </cell>
        </row>
        <row r="131">
          <cell r="D131">
            <v>1826.4</v>
          </cell>
        </row>
        <row r="132">
          <cell r="D132">
            <v>291.39999999999998</v>
          </cell>
        </row>
        <row r="133">
          <cell r="D133">
            <v>5344.1</v>
          </cell>
        </row>
        <row r="134">
          <cell r="D134">
            <v>398.2</v>
          </cell>
        </row>
        <row r="135">
          <cell r="D135">
            <v>1194.3</v>
          </cell>
        </row>
        <row r="136">
          <cell r="D136">
            <v>1551.6</v>
          </cell>
        </row>
        <row r="137">
          <cell r="D137">
            <v>1861.2</v>
          </cell>
        </row>
        <row r="138">
          <cell r="D138">
            <v>3524.4</v>
          </cell>
        </row>
        <row r="139">
          <cell r="D139">
            <v>4429.8999999999996</v>
          </cell>
        </row>
        <row r="140">
          <cell r="D140">
            <v>3138.3</v>
          </cell>
        </row>
        <row r="141">
          <cell r="D141">
            <v>3878.2</v>
          </cell>
        </row>
        <row r="142">
          <cell r="D142">
            <v>3072.5</v>
          </cell>
        </row>
        <row r="143">
          <cell r="D143">
            <v>2354.5</v>
          </cell>
        </row>
        <row r="144">
          <cell r="D144">
            <v>578.29999999999995</v>
          </cell>
        </row>
        <row r="145">
          <cell r="D145">
            <v>3814.9</v>
          </cell>
        </row>
      </sheetData>
      <sheetData sheetId="3">
        <row r="2">
          <cell r="N2">
            <v>-912.59999999999991</v>
          </cell>
        </row>
        <row r="3">
          <cell r="N3">
            <v>-1351</v>
          </cell>
        </row>
        <row r="4">
          <cell r="N4">
            <v>-2051.6999999999998</v>
          </cell>
        </row>
        <row r="5">
          <cell r="N5">
            <v>-3289.6000000000004</v>
          </cell>
        </row>
        <row r="6">
          <cell r="N6">
            <v>-2101.6999999999998</v>
          </cell>
        </row>
        <row r="7">
          <cell r="N7">
            <v>-2792.7000000000003</v>
          </cell>
        </row>
        <row r="8">
          <cell r="N8">
            <v>-1531.2</v>
          </cell>
        </row>
        <row r="9">
          <cell r="N9">
            <v>-1692.1</v>
          </cell>
        </row>
        <row r="10">
          <cell r="N10">
            <v>-1393.1</v>
          </cell>
        </row>
        <row r="11">
          <cell r="N11">
            <v>-3061.6</v>
          </cell>
        </row>
        <row r="12">
          <cell r="N12">
            <v>-2000.5</v>
          </cell>
        </row>
        <row r="13">
          <cell r="N13">
            <v>-2870</v>
          </cell>
        </row>
        <row r="14">
          <cell r="N14">
            <v>-1961.9</v>
          </cell>
        </row>
        <row r="15">
          <cell r="N15">
            <v>-1939.6999999999998</v>
          </cell>
        </row>
        <row r="16">
          <cell r="N16">
            <v>-2477.1</v>
          </cell>
        </row>
        <row r="17">
          <cell r="N17">
            <v>-2626.9</v>
          </cell>
        </row>
        <row r="18">
          <cell r="N18">
            <v>-2535.8999999999996</v>
          </cell>
        </row>
        <row r="19">
          <cell r="N19">
            <v>-2511.3000000000002</v>
          </cell>
        </row>
        <row r="20">
          <cell r="N20">
            <v>-2279</v>
          </cell>
        </row>
        <row r="21">
          <cell r="N21">
            <v>-1910.7</v>
          </cell>
        </row>
        <row r="22">
          <cell r="N22">
            <v>-1640.3000000000002</v>
          </cell>
        </row>
        <row r="23">
          <cell r="N23">
            <v>-2836.8</v>
          </cell>
        </row>
        <row r="24">
          <cell r="N24">
            <v>-1997.5</v>
          </cell>
        </row>
        <row r="25">
          <cell r="N25">
            <v>-2785.3</v>
          </cell>
        </row>
        <row r="26">
          <cell r="N26">
            <v>-1470.1000000000001</v>
          </cell>
        </row>
        <row r="27">
          <cell r="N27">
            <v>-1450.5</v>
          </cell>
        </row>
        <row r="28">
          <cell r="N28">
            <v>-1720.5</v>
          </cell>
        </row>
        <row r="29">
          <cell r="N29">
            <v>-2702.7</v>
          </cell>
        </row>
        <row r="30">
          <cell r="N30">
            <v>-2424.3000000000002</v>
          </cell>
        </row>
        <row r="31">
          <cell r="N31">
            <v>-2134.4</v>
          </cell>
        </row>
        <row r="32">
          <cell r="N32">
            <v>-1977.6</v>
          </cell>
        </row>
        <row r="33">
          <cell r="N33">
            <v>-1496.4</v>
          </cell>
        </row>
        <row r="34">
          <cell r="N34">
            <v>-1493.9</v>
          </cell>
        </row>
        <row r="35">
          <cell r="N35">
            <v>-2516.1999999999998</v>
          </cell>
        </row>
        <row r="36">
          <cell r="N36">
            <v>-1638.3999999999999</v>
          </cell>
        </row>
        <row r="37">
          <cell r="N37">
            <v>-2122.6999999999998</v>
          </cell>
        </row>
        <row r="38">
          <cell r="N38">
            <v>-1227.0999999999999</v>
          </cell>
        </row>
        <row r="39">
          <cell r="N39">
            <v>-1503.3</v>
          </cell>
        </row>
        <row r="40">
          <cell r="N40">
            <v>-1527.5</v>
          </cell>
        </row>
        <row r="41">
          <cell r="N41">
            <v>-2865.7</v>
          </cell>
        </row>
        <row r="42">
          <cell r="N42">
            <v>-1843.3000000000002</v>
          </cell>
        </row>
        <row r="43">
          <cell r="N43">
            <v>-2060.8000000000002</v>
          </cell>
        </row>
        <row r="44">
          <cell r="N44">
            <v>-1717.8</v>
          </cell>
        </row>
        <row r="45">
          <cell r="N45">
            <v>-1684</v>
          </cell>
        </row>
        <row r="46">
          <cell r="N46">
            <v>-1554.2</v>
          </cell>
        </row>
        <row r="47">
          <cell r="N47">
            <v>-2709.5</v>
          </cell>
        </row>
        <row r="48">
          <cell r="N48">
            <v>-2098.9</v>
          </cell>
        </row>
        <row r="49">
          <cell r="N49">
            <v>-2691.2</v>
          </cell>
        </row>
        <row r="50">
          <cell r="N50">
            <v>-1137.2</v>
          </cell>
        </row>
        <row r="51">
          <cell r="N51">
            <v>-1989.6</v>
          </cell>
        </row>
        <row r="52">
          <cell r="N52">
            <v>-2099</v>
          </cell>
        </row>
        <row r="53">
          <cell r="N53">
            <v>-2968</v>
          </cell>
        </row>
        <row r="54">
          <cell r="N54">
            <v>-1928.6999999999998</v>
          </cell>
        </row>
        <row r="55">
          <cell r="N55">
            <v>-2070</v>
          </cell>
        </row>
        <row r="56">
          <cell r="N56">
            <v>-1940.6999999999998</v>
          </cell>
        </row>
        <row r="57">
          <cell r="N57">
            <v>-1958.2</v>
          </cell>
        </row>
        <row r="58">
          <cell r="N58">
            <v>-1646.4</v>
          </cell>
        </row>
        <row r="59">
          <cell r="N59">
            <v>-2252.6</v>
          </cell>
        </row>
        <row r="60">
          <cell r="N60">
            <v>-2587.6000000000004</v>
          </cell>
        </row>
        <row r="61">
          <cell r="N61">
            <v>-2619.9</v>
          </cell>
        </row>
        <row r="62">
          <cell r="N62">
            <v>-1651.6</v>
          </cell>
        </row>
        <row r="63">
          <cell r="N63">
            <v>-2894.9</v>
          </cell>
        </row>
        <row r="64">
          <cell r="N64">
            <v>-1935.2</v>
          </cell>
        </row>
        <row r="65">
          <cell r="N65">
            <v>-3412.3</v>
          </cell>
        </row>
        <row r="66">
          <cell r="N66">
            <v>-3149</v>
          </cell>
        </row>
        <row r="67">
          <cell r="N67">
            <v>-3040.5</v>
          </cell>
        </row>
        <row r="68">
          <cell r="N68">
            <v>-2765.4</v>
          </cell>
        </row>
        <row r="69">
          <cell r="N69">
            <v>-3196.5</v>
          </cell>
        </row>
        <row r="70">
          <cell r="N70">
            <v>-2257.6999999999998</v>
          </cell>
        </row>
        <row r="71">
          <cell r="N71">
            <v>-3136.8</v>
          </cell>
        </row>
        <row r="72">
          <cell r="N72">
            <v>-2700.4</v>
          </cell>
        </row>
        <row r="73">
          <cell r="N73">
            <v>-4135.5</v>
          </cell>
        </row>
        <row r="74">
          <cell r="N74">
            <v>-3457.4</v>
          </cell>
        </row>
        <row r="75">
          <cell r="N75">
            <v>-2431</v>
          </cell>
        </row>
        <row r="76">
          <cell r="N76">
            <v>-2758.4</v>
          </cell>
        </row>
        <row r="77">
          <cell r="N77">
            <v>-3290.1</v>
          </cell>
        </row>
        <row r="78">
          <cell r="N78">
            <v>-3035.2</v>
          </cell>
        </row>
        <row r="79">
          <cell r="N79">
            <v>-3824.5</v>
          </cell>
        </row>
        <row r="80">
          <cell r="N80">
            <v>-2926.8</v>
          </cell>
        </row>
        <row r="81">
          <cell r="N81">
            <v>-2726.7</v>
          </cell>
        </row>
        <row r="82">
          <cell r="N82">
            <v>-2701.6</v>
          </cell>
        </row>
        <row r="83">
          <cell r="N83">
            <v>-2776.1</v>
          </cell>
        </row>
        <row r="84">
          <cell r="N84">
            <v>-2222.6999999999998</v>
          </cell>
        </row>
        <row r="85">
          <cell r="N85">
            <v>-4970.1000000000004</v>
          </cell>
        </row>
        <row r="86">
          <cell r="N86">
            <v>-3211.5</v>
          </cell>
        </row>
        <row r="87">
          <cell r="N87">
            <v>-2813</v>
          </cell>
        </row>
        <row r="88">
          <cell r="N88">
            <v>-3423.2</v>
          </cell>
        </row>
        <row r="89">
          <cell r="N89">
            <v>-2707.3</v>
          </cell>
        </row>
        <row r="90">
          <cell r="N90">
            <v>-4378.8999999999996</v>
          </cell>
        </row>
        <row r="91">
          <cell r="N91">
            <v>-3572.7</v>
          </cell>
        </row>
        <row r="92">
          <cell r="N92">
            <v>-4483.8</v>
          </cell>
        </row>
        <row r="93">
          <cell r="N93">
            <v>-2583.4</v>
          </cell>
        </row>
        <row r="94">
          <cell r="N94">
            <v>-3182.3</v>
          </cell>
        </row>
        <row r="95">
          <cell r="N95">
            <v>-3876.1000000000004</v>
          </cell>
        </row>
        <row r="96">
          <cell r="N96">
            <v>-3681.5</v>
          </cell>
        </row>
        <row r="97">
          <cell r="N97">
            <v>-4596.3999999999996</v>
          </cell>
        </row>
        <row r="98">
          <cell r="N98">
            <v>-5274.0999999999995</v>
          </cell>
        </row>
        <row r="99">
          <cell r="N99">
            <v>-3051.8</v>
          </cell>
        </row>
        <row r="100">
          <cell r="N100">
            <v>-5682.0999999999995</v>
          </cell>
        </row>
        <row r="101">
          <cell r="N101">
            <v>-5096.7999999999993</v>
          </cell>
        </row>
        <row r="102">
          <cell r="N102">
            <v>-5125.6000000000004</v>
          </cell>
        </row>
        <row r="103">
          <cell r="N103">
            <v>-5829.1</v>
          </cell>
        </row>
        <row r="104">
          <cell r="N104">
            <v>-5868.0999999999995</v>
          </cell>
        </row>
        <row r="105">
          <cell r="N105">
            <v>-3669</v>
          </cell>
        </row>
        <row r="106">
          <cell r="N106">
            <v>-5816.2</v>
          </cell>
        </row>
        <row r="107">
          <cell r="N107">
            <v>-3002.2</v>
          </cell>
        </row>
        <row r="108">
          <cell r="N108">
            <v>-2983.3999999999996</v>
          </cell>
        </row>
        <row r="109">
          <cell r="N109">
            <v>-5853.2999999999993</v>
          </cell>
        </row>
        <row r="110">
          <cell r="N110">
            <v>-2549.8000000000002</v>
          </cell>
        </row>
        <row r="111">
          <cell r="N111">
            <v>-2650.1</v>
          </cell>
        </row>
        <row r="112">
          <cell r="N112">
            <v>-3587.8999999999996</v>
          </cell>
        </row>
        <row r="113">
          <cell r="N113">
            <v>-3870.1000000000004</v>
          </cell>
        </row>
        <row r="114">
          <cell r="N114">
            <v>-4628.1000000000004</v>
          </cell>
        </row>
        <row r="115">
          <cell r="N115">
            <v>-5463.6</v>
          </cell>
        </row>
        <row r="116">
          <cell r="N116">
            <v>-4858.8999999999996</v>
          </cell>
        </row>
        <row r="117">
          <cell r="N117">
            <v>-4114</v>
          </cell>
        </row>
        <row r="118">
          <cell r="N118">
            <v>-4109.2</v>
          </cell>
        </row>
        <row r="119">
          <cell r="N119">
            <v>-4562</v>
          </cell>
        </row>
        <row r="120">
          <cell r="N120">
            <v>-4126.7</v>
          </cell>
        </row>
        <row r="121">
          <cell r="N121">
            <v>-8409.2000000000007</v>
          </cell>
        </row>
        <row r="122">
          <cell r="N122">
            <v>-3932.8</v>
          </cell>
        </row>
        <row r="123">
          <cell r="N123">
            <v>-3697.3</v>
          </cell>
        </row>
        <row r="124">
          <cell r="N124">
            <v>-5945.1</v>
          </cell>
        </row>
        <row r="125">
          <cell r="N125">
            <v>-6195.6</v>
          </cell>
        </row>
        <row r="126">
          <cell r="N126">
            <v>-5813.7999999999993</v>
          </cell>
        </row>
        <row r="127">
          <cell r="N127">
            <v>-7658.3</v>
          </cell>
        </row>
        <row r="128">
          <cell r="N128">
            <v>-6122.4</v>
          </cell>
        </row>
        <row r="129">
          <cell r="N129">
            <v>-5612.4</v>
          </cell>
        </row>
        <row r="130">
          <cell r="N130">
            <v>-5248.6</v>
          </cell>
        </row>
        <row r="131">
          <cell r="N131">
            <v>-5621</v>
          </cell>
        </row>
        <row r="132">
          <cell r="N132">
            <v>-5261.7</v>
          </cell>
        </row>
        <row r="133">
          <cell r="N133">
            <v>-9148.4</v>
          </cell>
        </row>
        <row r="134">
          <cell r="N134">
            <v>-6159.6</v>
          </cell>
        </row>
        <row r="135">
          <cell r="N135">
            <v>-5153.6000000000004</v>
          </cell>
        </row>
        <row r="136">
          <cell r="N136">
            <v>-7499.8</v>
          </cell>
        </row>
        <row r="137">
          <cell r="N137">
            <v>-5643.2999999999993</v>
          </cell>
        </row>
        <row r="138">
          <cell r="N138">
            <v>-8038.9</v>
          </cell>
        </row>
        <row r="139">
          <cell r="N139">
            <v>-8030.7</v>
          </cell>
        </row>
        <row r="140">
          <cell r="N140">
            <v>-6928.2</v>
          </cell>
        </row>
        <row r="141">
          <cell r="N141">
            <v>-8986.2000000000007</v>
          </cell>
        </row>
        <row r="142">
          <cell r="N142">
            <v>-5505.9</v>
          </cell>
        </row>
        <row r="143">
          <cell r="N143">
            <v>-5792.7999999999993</v>
          </cell>
        </row>
        <row r="144">
          <cell r="N144">
            <v>-7447</v>
          </cell>
        </row>
        <row r="145">
          <cell r="N145">
            <v>-10038.799999999999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50">
          <cell r="B50">
            <v>684.6</v>
          </cell>
          <cell r="C50">
            <v>3631.6</v>
          </cell>
          <cell r="D50">
            <v>-114.6</v>
          </cell>
          <cell r="F50">
            <v>4201.5999999999995</v>
          </cell>
        </row>
        <row r="51">
          <cell r="B51">
            <v>199.10000000000005</v>
          </cell>
          <cell r="C51">
            <v>-306.90000000000003</v>
          </cell>
          <cell r="D51">
            <v>-197.7</v>
          </cell>
          <cell r="F51">
            <v>-305.5</v>
          </cell>
        </row>
        <row r="52">
          <cell r="B52">
            <v>753.80000000000018</v>
          </cell>
          <cell r="C52">
            <v>-1978.8000000000002</v>
          </cell>
          <cell r="D52">
            <v>-45.1</v>
          </cell>
          <cell r="F52">
            <v>-1270.0999999999999</v>
          </cell>
        </row>
        <row r="53">
          <cell r="B53">
            <v>-757.1</v>
          </cell>
          <cell r="C53">
            <v>995.4</v>
          </cell>
          <cell r="D53">
            <v>-405.3</v>
          </cell>
          <cell r="F53">
            <v>-167.00000000000006</v>
          </cell>
        </row>
        <row r="54">
          <cell r="B54">
            <v>1480.1000000000001</v>
          </cell>
          <cell r="C54">
            <v>-1464.7</v>
          </cell>
          <cell r="D54">
            <v>-291.5</v>
          </cell>
          <cell r="F54">
            <v>-276.09999999999991</v>
          </cell>
        </row>
        <row r="55">
          <cell r="B55">
            <v>2017.8999999999999</v>
          </cell>
          <cell r="C55">
            <v>-2773.7999999999997</v>
          </cell>
          <cell r="D55">
            <v>-81.2</v>
          </cell>
          <cell r="F55">
            <v>-837.09999999999991</v>
          </cell>
        </row>
        <row r="56">
          <cell r="B56">
            <v>1798.9000000000003</v>
          </cell>
          <cell r="C56">
            <v>-1416.3</v>
          </cell>
          <cell r="D56">
            <v>-220.3</v>
          </cell>
          <cell r="F56">
            <v>162.30000000000035</v>
          </cell>
        </row>
        <row r="57">
          <cell r="B57">
            <v>1747.1999999999998</v>
          </cell>
          <cell r="C57">
            <v>-2096.6</v>
          </cell>
          <cell r="D57">
            <v>-169.1</v>
          </cell>
          <cell r="F57">
            <v>-518.50000000000011</v>
          </cell>
        </row>
        <row r="58">
          <cell r="B58">
            <v>1746.3999999999999</v>
          </cell>
          <cell r="C58">
            <v>-1714.4</v>
          </cell>
          <cell r="D58">
            <v>-432</v>
          </cell>
          <cell r="F58">
            <v>-400.00000000000023</v>
          </cell>
        </row>
        <row r="59">
          <cell r="B59">
            <v>1031.4000000000001</v>
          </cell>
          <cell r="C59">
            <v>-1728.2</v>
          </cell>
          <cell r="D59">
            <v>-59.9</v>
          </cell>
          <cell r="F59">
            <v>-756.69999999999993</v>
          </cell>
        </row>
        <row r="60">
          <cell r="B60">
            <v>-225.70000000000039</v>
          </cell>
          <cell r="C60">
            <v>23.3</v>
          </cell>
          <cell r="D60">
            <v>261.60000000000002</v>
          </cell>
          <cell r="F60">
            <v>59.199999999999648</v>
          </cell>
        </row>
        <row r="61">
          <cell r="B61">
            <v>1202.5999999999999</v>
          </cell>
          <cell r="C61">
            <v>1306</v>
          </cell>
          <cell r="D61">
            <v>-156.69999999999999</v>
          </cell>
          <cell r="F61">
            <v>2351.9</v>
          </cell>
        </row>
        <row r="62">
          <cell r="B62">
            <v>796.7</v>
          </cell>
          <cell r="C62">
            <v>1352</v>
          </cell>
          <cell r="D62">
            <v>-123.7</v>
          </cell>
          <cell r="F62">
            <v>2024.9999999999998</v>
          </cell>
        </row>
        <row r="63">
          <cell r="B63">
            <v>130.69999999999999</v>
          </cell>
          <cell r="C63">
            <v>4428.7</v>
          </cell>
          <cell r="D63">
            <v>233</v>
          </cell>
          <cell r="F63">
            <v>4792.3999999999996</v>
          </cell>
        </row>
        <row r="64">
          <cell r="B64">
            <v>1729.3999999999996</v>
          </cell>
          <cell r="C64">
            <v>1911.4</v>
          </cell>
          <cell r="D64">
            <v>-64.400000000000006</v>
          </cell>
          <cell r="F64">
            <v>3576.3999999999996</v>
          </cell>
        </row>
        <row r="65">
          <cell r="B65">
            <v>715.39999999999964</v>
          </cell>
          <cell r="C65">
            <v>-1323.6</v>
          </cell>
          <cell r="D65">
            <v>99.7</v>
          </cell>
          <cell r="F65">
            <v>-508.50000000000028</v>
          </cell>
        </row>
        <row r="66">
          <cell r="B66">
            <v>592.89999999999986</v>
          </cell>
          <cell r="C66">
            <v>-461.5</v>
          </cell>
          <cell r="D66">
            <v>46.2</v>
          </cell>
          <cell r="F66">
            <v>177.59999999999985</v>
          </cell>
        </row>
        <row r="67">
          <cell r="B67">
            <v>1283.8999999999999</v>
          </cell>
          <cell r="C67">
            <v>-1540.3</v>
          </cell>
          <cell r="D67">
            <v>-174.9</v>
          </cell>
          <cell r="F67">
            <v>-431.30000000000007</v>
          </cell>
        </row>
        <row r="68">
          <cell r="B68">
            <v>2539.6999999999994</v>
          </cell>
          <cell r="C68">
            <v>-7430.7</v>
          </cell>
          <cell r="D68">
            <v>-118</v>
          </cell>
          <cell r="F68">
            <v>-5009</v>
          </cell>
        </row>
        <row r="69">
          <cell r="B69">
            <v>771.39999999999986</v>
          </cell>
          <cell r="C69">
            <v>-1046</v>
          </cell>
          <cell r="D69">
            <v>226.9</v>
          </cell>
          <cell r="F69">
            <v>-47.700000000000131</v>
          </cell>
        </row>
        <row r="70">
          <cell r="B70">
            <v>2359.2000000000003</v>
          </cell>
          <cell r="C70">
            <v>237.1</v>
          </cell>
          <cell r="D70">
            <v>-48.6</v>
          </cell>
          <cell r="F70">
            <v>2547.7000000000003</v>
          </cell>
        </row>
        <row r="71">
          <cell r="B71">
            <v>845.0999999999998</v>
          </cell>
          <cell r="C71">
            <v>2952.2999999999997</v>
          </cell>
          <cell r="D71">
            <v>-283.89999999999998</v>
          </cell>
          <cell r="F71">
            <v>3513.4999999999995</v>
          </cell>
        </row>
        <row r="72">
          <cell r="B72">
            <v>1690.6</v>
          </cell>
          <cell r="C72">
            <v>2957.2000000000003</v>
          </cell>
          <cell r="D72">
            <v>-289.39999999999998</v>
          </cell>
          <cell r="F72">
            <v>4358.4000000000005</v>
          </cell>
        </row>
        <row r="73">
          <cell r="B73">
            <v>530</v>
          </cell>
          <cell r="C73">
            <v>-11500.9</v>
          </cell>
          <cell r="D73">
            <v>296.10000000000002</v>
          </cell>
          <cell r="F73">
            <v>-10674.8</v>
          </cell>
        </row>
        <row r="74">
          <cell r="B74">
            <v>-313.7999999999999</v>
          </cell>
          <cell r="C74">
            <v>3035.3</v>
          </cell>
          <cell r="D74">
            <v>-30.6</v>
          </cell>
          <cell r="F74">
            <v>2690.9000000000005</v>
          </cell>
        </row>
        <row r="75">
          <cell r="B75">
            <v>627.00000000000011</v>
          </cell>
          <cell r="C75">
            <v>172.5</v>
          </cell>
          <cell r="D75">
            <v>-30.7</v>
          </cell>
          <cell r="F75">
            <v>768.80000000000007</v>
          </cell>
        </row>
        <row r="76">
          <cell r="B76">
            <v>1311.2999999999997</v>
          </cell>
          <cell r="C76">
            <v>950.9</v>
          </cell>
          <cell r="D76">
            <v>63.1</v>
          </cell>
          <cell r="F76">
            <v>2325.2999999999997</v>
          </cell>
        </row>
        <row r="77">
          <cell r="B77">
            <v>133.00000000000028</v>
          </cell>
          <cell r="C77">
            <v>-3849</v>
          </cell>
          <cell r="D77">
            <v>-63.8</v>
          </cell>
          <cell r="F77">
            <v>-3779.7999999999997</v>
          </cell>
        </row>
        <row r="78">
          <cell r="B78">
            <v>383.30000000000035</v>
          </cell>
          <cell r="C78">
            <v>6384.5</v>
          </cell>
          <cell r="D78">
            <v>0.7</v>
          </cell>
          <cell r="F78">
            <v>6768.5</v>
          </cell>
        </row>
        <row r="79">
          <cell r="B79">
            <v>632.20000000000039</v>
          </cell>
          <cell r="C79">
            <v>-879.69999999999993</v>
          </cell>
          <cell r="D79">
            <v>-366.3</v>
          </cell>
          <cell r="F79">
            <v>-613.7999999999995</v>
          </cell>
        </row>
        <row r="80">
          <cell r="B80">
            <v>3068.4999999999995</v>
          </cell>
          <cell r="C80">
            <v>902.7</v>
          </cell>
          <cell r="D80">
            <v>-53.7</v>
          </cell>
          <cell r="F80">
            <v>3917.5</v>
          </cell>
        </row>
        <row r="81">
          <cell r="B81">
            <v>2183.9</v>
          </cell>
          <cell r="C81">
            <v>2297.1999999999998</v>
          </cell>
          <cell r="D81">
            <v>-48.7</v>
          </cell>
          <cell r="F81">
            <v>4432.4000000000005</v>
          </cell>
        </row>
        <row r="82">
          <cell r="B82">
            <v>2249.2999999999997</v>
          </cell>
          <cell r="C82">
            <v>-168.8</v>
          </cell>
          <cell r="D82">
            <v>-123.5</v>
          </cell>
          <cell r="F82">
            <v>1956.9999999999995</v>
          </cell>
        </row>
        <row r="83">
          <cell r="B83">
            <v>1536.3</v>
          </cell>
          <cell r="C83">
            <v>2979.3</v>
          </cell>
          <cell r="D83">
            <v>167.6</v>
          </cell>
          <cell r="F83">
            <v>4683.2000000000007</v>
          </cell>
        </row>
        <row r="84">
          <cell r="B84">
            <v>1393.1</v>
          </cell>
          <cell r="C84">
            <v>2606.9</v>
          </cell>
          <cell r="D84">
            <v>269.10000000000002</v>
          </cell>
          <cell r="F84">
            <v>4269.1000000000004</v>
          </cell>
        </row>
        <row r="85">
          <cell r="B85">
            <v>438.29999999999927</v>
          </cell>
          <cell r="C85">
            <v>1867.2</v>
          </cell>
          <cell r="D85">
            <v>844.5</v>
          </cell>
          <cell r="F85">
            <v>3149.9999999999991</v>
          </cell>
        </row>
        <row r="86">
          <cell r="B86">
            <v>-369.5999999999998</v>
          </cell>
          <cell r="C86">
            <v>6156.1</v>
          </cell>
          <cell r="D86">
            <v>-209.2</v>
          </cell>
          <cell r="F86">
            <v>5577.3000000000011</v>
          </cell>
        </row>
        <row r="87">
          <cell r="B87">
            <v>377.69999999999993</v>
          </cell>
          <cell r="C87">
            <v>9628</v>
          </cell>
          <cell r="D87">
            <v>-742</v>
          </cell>
          <cell r="F87">
            <v>9263.7000000000007</v>
          </cell>
        </row>
        <row r="88">
          <cell r="B88">
            <v>232.40000000000009</v>
          </cell>
          <cell r="C88">
            <v>8957</v>
          </cell>
          <cell r="D88">
            <v>-661</v>
          </cell>
          <cell r="F88">
            <v>8528.4</v>
          </cell>
        </row>
        <row r="89">
          <cell r="B89">
            <v>1798.5999999999997</v>
          </cell>
          <cell r="C89">
            <v>9642</v>
          </cell>
          <cell r="D89">
            <v>520</v>
          </cell>
          <cell r="F89">
            <v>11960.6</v>
          </cell>
        </row>
        <row r="90">
          <cell r="B90">
            <v>-160.29999999999961</v>
          </cell>
          <cell r="C90">
            <v>15837.699999999999</v>
          </cell>
          <cell r="D90">
            <v>-142.69999999999999</v>
          </cell>
          <cell r="F90">
            <v>15534.699999999999</v>
          </cell>
        </row>
        <row r="91">
          <cell r="B91">
            <v>542.30000000000018</v>
          </cell>
          <cell r="C91">
            <v>10457.800000000001</v>
          </cell>
          <cell r="D91">
            <v>-254.5</v>
          </cell>
          <cell r="F91">
            <v>10745.600000000002</v>
          </cell>
        </row>
        <row r="92">
          <cell r="B92">
            <v>-746</v>
          </cell>
          <cell r="C92">
            <v>9611</v>
          </cell>
          <cell r="D92">
            <v>-1212.7</v>
          </cell>
          <cell r="F92">
            <v>7652.3</v>
          </cell>
        </row>
        <row r="93">
          <cell r="B93">
            <v>1323</v>
          </cell>
          <cell r="C93">
            <v>3489.8999999999996</v>
          </cell>
          <cell r="D93">
            <v>-939.3</v>
          </cell>
          <cell r="F93">
            <v>3873.5999999999995</v>
          </cell>
        </row>
        <row r="94">
          <cell r="B94">
            <v>548.09999999999968</v>
          </cell>
          <cell r="C94">
            <v>-1163.8</v>
          </cell>
          <cell r="D94">
            <v>1222.5999999999999</v>
          </cell>
          <cell r="F94">
            <v>606.89999999999964</v>
          </cell>
        </row>
        <row r="95">
          <cell r="B95">
            <v>-147.90000000000055</v>
          </cell>
          <cell r="C95">
            <v>4477</v>
          </cell>
          <cell r="D95">
            <v>-76.8</v>
          </cell>
          <cell r="F95">
            <v>4252.2999999999993</v>
          </cell>
        </row>
        <row r="96">
          <cell r="B96">
            <v>-1349.7</v>
          </cell>
          <cell r="C96">
            <v>8174.0999999999995</v>
          </cell>
          <cell r="D96">
            <v>-429</v>
          </cell>
          <cell r="F96">
            <v>6395.4</v>
          </cell>
        </row>
        <row r="97">
          <cell r="B97">
            <v>-498.09999999999945</v>
          </cell>
          <cell r="C97">
            <v>3818.7</v>
          </cell>
          <cell r="D97">
            <v>-227.5</v>
          </cell>
          <cell r="F97">
            <v>3093.1000000000004</v>
          </cell>
        </row>
        <row r="98">
          <cell r="B98">
            <v>-4028.4999999999991</v>
          </cell>
          <cell r="C98">
            <v>9082</v>
          </cell>
          <cell r="D98">
            <v>-1822.5</v>
          </cell>
          <cell r="F98">
            <v>3231.0000000000009</v>
          </cell>
        </row>
        <row r="99">
          <cell r="B99">
            <v>-1888.9</v>
          </cell>
          <cell r="C99">
            <v>5613.5999999999995</v>
          </cell>
          <cell r="D99">
            <v>-79.400000000000006</v>
          </cell>
          <cell r="F99">
            <v>3645.2999999999993</v>
          </cell>
        </row>
        <row r="100">
          <cell r="B100">
            <v>-4342.9999999999991</v>
          </cell>
          <cell r="C100">
            <v>7660.7000000000007</v>
          </cell>
          <cell r="D100">
            <v>-1977.2</v>
          </cell>
          <cell r="F100">
            <v>1340.5000000000016</v>
          </cell>
        </row>
        <row r="101">
          <cell r="B101">
            <v>-3043.7999999999993</v>
          </cell>
          <cell r="C101">
            <v>8291.2000000000007</v>
          </cell>
          <cell r="D101">
            <v>-874.5</v>
          </cell>
          <cell r="F101">
            <v>4372.9000000000015</v>
          </cell>
        </row>
        <row r="102">
          <cell r="B102">
            <v>-785.50000000000045</v>
          </cell>
          <cell r="C102">
            <v>4066.9</v>
          </cell>
          <cell r="D102">
            <v>749</v>
          </cell>
          <cell r="F102">
            <v>4030.3999999999996</v>
          </cell>
        </row>
        <row r="103">
          <cell r="B103">
            <v>-2781.5000000000005</v>
          </cell>
          <cell r="C103">
            <v>5499.3</v>
          </cell>
          <cell r="D103">
            <v>-100</v>
          </cell>
          <cell r="F103">
            <v>2617.7999999999997</v>
          </cell>
        </row>
        <row r="104">
          <cell r="B104">
            <v>-2167.7999999999997</v>
          </cell>
          <cell r="C104">
            <v>5674.9000000000005</v>
          </cell>
          <cell r="D104">
            <v>-1145.3</v>
          </cell>
          <cell r="F104">
            <v>2361.8000000000011</v>
          </cell>
        </row>
        <row r="105">
          <cell r="B105">
            <v>-1083.7999999999997</v>
          </cell>
          <cell r="C105">
            <v>2936</v>
          </cell>
          <cell r="D105">
            <v>33.6</v>
          </cell>
          <cell r="F105">
            <v>1885.8000000000002</v>
          </cell>
        </row>
        <row r="106">
          <cell r="B106">
            <v>-2761.2</v>
          </cell>
          <cell r="C106">
            <v>5273.9</v>
          </cell>
          <cell r="D106">
            <v>-2039.6</v>
          </cell>
          <cell r="F106">
            <v>473.09999999999991</v>
          </cell>
        </row>
        <row r="107">
          <cell r="B107">
            <v>-1238.4999999999998</v>
          </cell>
          <cell r="C107">
            <v>-9066.1</v>
          </cell>
          <cell r="D107">
            <v>1695.8</v>
          </cell>
          <cell r="F107">
            <v>-8608.8000000000011</v>
          </cell>
        </row>
        <row r="108">
          <cell r="B108">
            <v>-951.09999999999957</v>
          </cell>
          <cell r="C108">
            <v>-8980</v>
          </cell>
          <cell r="D108">
            <v>3117.3</v>
          </cell>
          <cell r="F108">
            <v>-6813.8</v>
          </cell>
        </row>
        <row r="109">
          <cell r="B109">
            <v>-3118.4999999999991</v>
          </cell>
          <cell r="C109">
            <v>-6700.7</v>
          </cell>
          <cell r="D109">
            <v>4252.3</v>
          </cell>
          <cell r="F109">
            <v>-5566.8999999999987</v>
          </cell>
        </row>
        <row r="110">
          <cell r="B110">
            <v>-2765.5</v>
          </cell>
          <cell r="C110">
            <v>272.89999999999998</v>
          </cell>
          <cell r="D110">
            <v>257.2</v>
          </cell>
          <cell r="F110">
            <v>-2235.4</v>
          </cell>
        </row>
        <row r="111">
          <cell r="B111">
            <v>-612.9</v>
          </cell>
          <cell r="C111">
            <v>279.7</v>
          </cell>
          <cell r="D111">
            <v>446.5</v>
          </cell>
          <cell r="F111">
            <v>113.30000000000001</v>
          </cell>
        </row>
        <row r="112">
          <cell r="B112">
            <v>-1559.0999999999997</v>
          </cell>
          <cell r="C112">
            <v>3004.6</v>
          </cell>
          <cell r="D112">
            <v>-505</v>
          </cell>
          <cell r="F112">
            <v>940.50000000000023</v>
          </cell>
        </row>
        <row r="113">
          <cell r="B113">
            <v>105.19999999999965</v>
          </cell>
          <cell r="C113">
            <v>2862.3999999999996</v>
          </cell>
          <cell r="D113">
            <v>-1162.2</v>
          </cell>
          <cell r="F113">
            <v>1805.3999999999994</v>
          </cell>
        </row>
        <row r="114">
          <cell r="B114">
            <v>-1770.0000000000005</v>
          </cell>
          <cell r="C114">
            <v>3878.7000000000003</v>
          </cell>
          <cell r="D114">
            <v>1636.7</v>
          </cell>
          <cell r="F114">
            <v>3745.3999999999996</v>
          </cell>
        </row>
        <row r="115">
          <cell r="B115">
            <v>-574.60000000000014</v>
          </cell>
          <cell r="C115">
            <v>8392.4</v>
          </cell>
          <cell r="D115">
            <v>-769.7</v>
          </cell>
          <cell r="F115">
            <v>7048.0999999999995</v>
          </cell>
        </row>
        <row r="116">
          <cell r="B116">
            <v>-1623.2999999999997</v>
          </cell>
          <cell r="C116">
            <v>5922.0999999999995</v>
          </cell>
          <cell r="D116">
            <v>373</v>
          </cell>
          <cell r="F116">
            <v>4671.7999999999993</v>
          </cell>
        </row>
        <row r="117">
          <cell r="B117">
            <v>-809.20000000000016</v>
          </cell>
          <cell r="C117">
            <v>8451.5</v>
          </cell>
          <cell r="D117">
            <v>501</v>
          </cell>
          <cell r="F117">
            <v>8143.3</v>
          </cell>
        </row>
        <row r="118">
          <cell r="B118">
            <v>-2451.6</v>
          </cell>
          <cell r="C118">
            <v>6222.3</v>
          </cell>
          <cell r="D118">
            <v>1111.7</v>
          </cell>
          <cell r="F118">
            <v>4882.4000000000005</v>
          </cell>
        </row>
        <row r="119">
          <cell r="B119">
            <v>-3017.5</v>
          </cell>
          <cell r="C119">
            <v>12477.900000000001</v>
          </cell>
          <cell r="D119">
            <v>-276.5</v>
          </cell>
          <cell r="F119">
            <v>9183.9000000000015</v>
          </cell>
        </row>
        <row r="120">
          <cell r="B120">
            <v>-3273.4999999999995</v>
          </cell>
          <cell r="C120">
            <v>6124.3</v>
          </cell>
          <cell r="D120">
            <v>1027.5</v>
          </cell>
          <cell r="F120">
            <v>3878.3000000000006</v>
          </cell>
        </row>
        <row r="121">
          <cell r="B121">
            <v>-5950.1000000000013</v>
          </cell>
          <cell r="C121">
            <v>13412</v>
          </cell>
          <cell r="D121">
            <v>-2987.7</v>
          </cell>
          <cell r="F121">
            <v>4474.1999999999989</v>
          </cell>
        </row>
        <row r="122">
          <cell r="B122">
            <v>-3841.1</v>
          </cell>
          <cell r="C122">
            <v>6084.9</v>
          </cell>
          <cell r="D122">
            <v>-88.4</v>
          </cell>
          <cell r="F122">
            <v>2155.3999999999996</v>
          </cell>
        </row>
        <row r="123">
          <cell r="B123">
            <v>-3092.1000000000004</v>
          </cell>
          <cell r="C123">
            <v>4521.7</v>
          </cell>
          <cell r="D123">
            <v>-688.1</v>
          </cell>
          <cell r="F123">
            <v>741.49999999999943</v>
          </cell>
        </row>
        <row r="124">
          <cell r="B124">
            <v>-5017.5000000000009</v>
          </cell>
          <cell r="C124">
            <v>8820.5</v>
          </cell>
          <cell r="D124">
            <v>-539.79999999999995</v>
          </cell>
          <cell r="F124">
            <v>3263.1999999999989</v>
          </cell>
        </row>
        <row r="125">
          <cell r="B125">
            <v>-4617.1000000000004</v>
          </cell>
          <cell r="C125">
            <v>8189.5999999999995</v>
          </cell>
          <cell r="D125">
            <v>-79</v>
          </cell>
          <cell r="F125">
            <v>3493.4999999999991</v>
          </cell>
        </row>
        <row r="126">
          <cell r="B126">
            <v>-2006.3999999999992</v>
          </cell>
          <cell r="C126">
            <v>6485</v>
          </cell>
          <cell r="D126">
            <v>90.4</v>
          </cell>
          <cell r="F126">
            <v>4569</v>
          </cell>
        </row>
        <row r="127">
          <cell r="B127">
            <v>-5277.2000000000007</v>
          </cell>
          <cell r="C127">
            <v>8852.9</v>
          </cell>
          <cell r="D127">
            <v>-1131.7</v>
          </cell>
          <cell r="F127">
            <v>2443.9999999999991</v>
          </cell>
        </row>
        <row r="128">
          <cell r="B128">
            <v>-4588.6999999999989</v>
          </cell>
          <cell r="C128">
            <v>5990.2</v>
          </cell>
          <cell r="D128">
            <v>443.2</v>
          </cell>
          <cell r="F128">
            <v>1844.700000000001</v>
          </cell>
        </row>
        <row r="129">
          <cell r="B129">
            <v>-2986.6999999999994</v>
          </cell>
          <cell r="C129">
            <v>7890.2999999999993</v>
          </cell>
          <cell r="D129">
            <v>-523.70000000000005</v>
          </cell>
          <cell r="F129">
            <v>4379.9000000000005</v>
          </cell>
        </row>
        <row r="130">
          <cell r="B130">
            <v>-3958.9000000000005</v>
          </cell>
          <cell r="C130">
            <v>15690.1</v>
          </cell>
          <cell r="D130">
            <v>-125.3</v>
          </cell>
          <cell r="F130">
            <v>11605.900000000001</v>
          </cell>
        </row>
        <row r="131">
          <cell r="B131">
            <v>-3710.2</v>
          </cell>
          <cell r="C131">
            <v>13056.5</v>
          </cell>
          <cell r="D131">
            <v>-537.6</v>
          </cell>
          <cell r="F131">
            <v>8808.6999999999989</v>
          </cell>
        </row>
        <row r="132">
          <cell r="B132">
            <v>-4730.8</v>
          </cell>
          <cell r="C132">
            <v>7824.2</v>
          </cell>
          <cell r="D132">
            <v>-98.8</v>
          </cell>
          <cell r="F132">
            <v>2994.5999999999995</v>
          </cell>
        </row>
        <row r="133">
          <cell r="B133">
            <v>-3496.2999999999993</v>
          </cell>
          <cell r="C133">
            <v>6309.5999999999995</v>
          </cell>
          <cell r="D133">
            <v>-13.2</v>
          </cell>
          <cell r="F133">
            <v>2800.1000000000004</v>
          </cell>
        </row>
        <row r="134">
          <cell r="B134">
            <v>-5584.4000000000005</v>
          </cell>
          <cell r="C134">
            <v>14574.3</v>
          </cell>
          <cell r="D134">
            <v>-493.2</v>
          </cell>
          <cell r="F134">
            <v>8496.6999999999971</v>
          </cell>
        </row>
        <row r="135">
          <cell r="B135">
            <v>-3482.2000000000003</v>
          </cell>
          <cell r="C135">
            <v>12260.900000000001</v>
          </cell>
          <cell r="D135">
            <v>842.8</v>
          </cell>
          <cell r="F135">
            <v>9621.5</v>
          </cell>
        </row>
        <row r="136">
          <cell r="B136">
            <v>-5744.0000000000009</v>
          </cell>
          <cell r="C136">
            <v>16813.400000000001</v>
          </cell>
          <cell r="D136">
            <v>-1539</v>
          </cell>
          <cell r="F136">
            <v>9530.4000000000015</v>
          </cell>
        </row>
        <row r="137">
          <cell r="B137">
            <v>-3567.5999999999995</v>
          </cell>
          <cell r="C137">
            <v>9806.6</v>
          </cell>
          <cell r="D137">
            <v>571.70000000000005</v>
          </cell>
          <cell r="F137">
            <v>6810.7000000000007</v>
          </cell>
        </row>
        <row r="138">
          <cell r="B138">
            <v>-4186.8999999999996</v>
          </cell>
          <cell r="C138">
            <v>9031.3000000000011</v>
          </cell>
          <cell r="D138">
            <v>359.4</v>
          </cell>
          <cell r="F138">
            <v>5203.8000000000011</v>
          </cell>
        </row>
        <row r="139">
          <cell r="B139">
            <v>-3491.6000000000004</v>
          </cell>
          <cell r="C139">
            <v>6785.4</v>
          </cell>
          <cell r="D139">
            <v>-47.1</v>
          </cell>
          <cell r="F139">
            <v>3246.6999999999994</v>
          </cell>
        </row>
        <row r="140">
          <cell r="B140">
            <v>-3573.2</v>
          </cell>
          <cell r="C140">
            <v>11057.1</v>
          </cell>
          <cell r="D140">
            <v>-99</v>
          </cell>
          <cell r="F140">
            <v>7384.9000000000005</v>
          </cell>
        </row>
        <row r="141">
          <cell r="B141">
            <v>-4877.7000000000007</v>
          </cell>
          <cell r="C141">
            <v>11071.6</v>
          </cell>
          <cell r="D141">
            <v>-707.8</v>
          </cell>
          <cell r="F141">
            <v>5486.0999999999995</v>
          </cell>
        </row>
        <row r="142">
          <cell r="B142">
            <v>-2207.2999999999997</v>
          </cell>
          <cell r="C142">
            <v>3397.9</v>
          </cell>
          <cell r="D142">
            <v>-382.1</v>
          </cell>
          <cell r="F142">
            <v>808.50000000000034</v>
          </cell>
        </row>
        <row r="143">
          <cell r="B143">
            <v>-3177.1999999999994</v>
          </cell>
          <cell r="C143">
            <v>2740.6</v>
          </cell>
          <cell r="D143">
            <v>809</v>
          </cell>
          <cell r="F143">
            <v>372.40000000000055</v>
          </cell>
        </row>
        <row r="144">
          <cell r="B144">
            <v>-6680.0999999999995</v>
          </cell>
          <cell r="C144">
            <v>7495.0999999999995</v>
          </cell>
          <cell r="D144">
            <v>334.9</v>
          </cell>
          <cell r="F144">
            <v>1149.9000000000001</v>
          </cell>
        </row>
        <row r="145">
          <cell r="B145">
            <v>-6040</v>
          </cell>
          <cell r="C145">
            <v>6833.6</v>
          </cell>
          <cell r="D145">
            <v>-268.39999999999998</v>
          </cell>
          <cell r="F145">
            <v>525.20000000000039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imf.org/external/pubs/ft/weo/2011/02/weodata/download.aspx" TargetMode="External"/><Relationship Id="rId1" Type="http://schemas.openxmlformats.org/officeDocument/2006/relationships/hyperlink" Target="http://www.imf.org/external/pubs/ft/weo/2011/02/weodata/download.aspx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federalreserve.gov/" TargetMode="External"/><Relationship Id="rId1" Type="http://schemas.openxmlformats.org/officeDocument/2006/relationships/hyperlink" Target="http://www.federalreserve.go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opLeftCell="A25" workbookViewId="0">
      <selection activeCell="J14" sqref="J14"/>
    </sheetView>
  </sheetViews>
  <sheetFormatPr defaultRowHeight="15"/>
  <cols>
    <col min="1" max="1" width="35.5703125" customWidth="1"/>
  </cols>
  <sheetData>
    <row r="1" spans="1:17">
      <c r="A1" t="s">
        <v>102</v>
      </c>
    </row>
    <row r="2" spans="1:17">
      <c r="B2">
        <v>2001</v>
      </c>
      <c r="C2">
        <v>2002</v>
      </c>
      <c r="D2">
        <v>2003</v>
      </c>
      <c r="E2">
        <v>2004</v>
      </c>
      <c r="F2">
        <v>2005</v>
      </c>
      <c r="G2">
        <v>2006</v>
      </c>
      <c r="H2">
        <v>2007</v>
      </c>
      <c r="I2">
        <v>2008</v>
      </c>
      <c r="J2">
        <v>2009</v>
      </c>
      <c r="K2">
        <v>2010</v>
      </c>
      <c r="L2">
        <v>2011</v>
      </c>
    </row>
    <row r="3" spans="1:17">
      <c r="A3" t="s">
        <v>103</v>
      </c>
      <c r="B3" s="21">
        <v>2297</v>
      </c>
      <c r="C3" s="21">
        <v>2857</v>
      </c>
      <c r="D3" s="21">
        <v>3627</v>
      </c>
      <c r="E3" s="21">
        <v>4873</v>
      </c>
      <c r="F3" s="21">
        <v>4573</v>
      </c>
      <c r="G3" s="21">
        <v>5266</v>
      </c>
      <c r="H3" s="21">
        <v>5443</v>
      </c>
      <c r="I3" s="21">
        <v>2785</v>
      </c>
      <c r="J3" s="35">
        <v>-663</v>
      </c>
      <c r="K3" s="21">
        <v>5110</v>
      </c>
      <c r="L3" s="21">
        <v>3955</v>
      </c>
    </row>
    <row r="4" spans="1:17">
      <c r="A4" t="s">
        <v>104</v>
      </c>
      <c r="B4" s="21">
        <v>1079</v>
      </c>
      <c r="C4" s="21">
        <v>1814</v>
      </c>
      <c r="D4" s="21">
        <v>2541</v>
      </c>
      <c r="E4" s="21">
        <v>3468</v>
      </c>
      <c r="F4" s="21">
        <v>3070</v>
      </c>
      <c r="G4" s="21">
        <v>2658</v>
      </c>
      <c r="H4" s="21">
        <v>1913</v>
      </c>
      <c r="I4">
        <v>-337</v>
      </c>
      <c r="J4" s="21">
        <v>-3486</v>
      </c>
      <c r="K4" s="21">
        <v>3030</v>
      </c>
      <c r="L4" s="21">
        <v>1527</v>
      </c>
    </row>
    <row r="5" spans="1:17">
      <c r="A5" t="s">
        <v>105</v>
      </c>
      <c r="B5" s="21">
        <v>1436</v>
      </c>
      <c r="C5" s="21">
        <v>1723</v>
      </c>
      <c r="D5" s="21">
        <v>1931</v>
      </c>
      <c r="E5" s="21">
        <v>3110</v>
      </c>
      <c r="F5" s="21">
        <v>2662</v>
      </c>
      <c r="G5" s="21">
        <v>3064</v>
      </c>
      <c r="H5" s="21">
        <v>2755</v>
      </c>
      <c r="I5">
        <v>92</v>
      </c>
      <c r="J5" s="21">
        <v>-3717</v>
      </c>
      <c r="K5" s="21">
        <v>3072</v>
      </c>
      <c r="L5" s="21">
        <v>1613</v>
      </c>
    </row>
    <row r="6" spans="1:17">
      <c r="A6" t="s">
        <v>106</v>
      </c>
      <c r="B6" s="21">
        <v>1537</v>
      </c>
      <c r="C6" s="21">
        <v>5792</v>
      </c>
      <c r="D6" s="21">
        <v>3223</v>
      </c>
      <c r="E6" s="21">
        <v>5900</v>
      </c>
      <c r="F6" s="21">
        <v>4833</v>
      </c>
      <c r="G6" s="21">
        <v>5791</v>
      </c>
      <c r="H6" s="21">
        <v>5853</v>
      </c>
      <c r="I6" s="21">
        <v>1783</v>
      </c>
      <c r="J6">
        <v>-745</v>
      </c>
      <c r="K6" s="21">
        <v>8426</v>
      </c>
      <c r="L6" s="21">
        <v>4665</v>
      </c>
    </row>
    <row r="7" spans="1:17">
      <c r="A7" t="s">
        <v>107</v>
      </c>
      <c r="B7" s="21">
        <v>3720</v>
      </c>
      <c r="C7" s="21">
        <v>4678</v>
      </c>
      <c r="D7" s="21">
        <v>6243</v>
      </c>
      <c r="E7" s="21">
        <v>7482</v>
      </c>
      <c r="F7" s="21">
        <v>7278</v>
      </c>
      <c r="G7" s="21">
        <v>8239</v>
      </c>
      <c r="H7" s="21">
        <v>8871</v>
      </c>
      <c r="I7" s="21">
        <v>6030</v>
      </c>
      <c r="J7" s="21">
        <v>2795</v>
      </c>
      <c r="K7" s="21">
        <v>7327</v>
      </c>
      <c r="L7" s="21">
        <v>6395</v>
      </c>
    </row>
    <row r="8" spans="1:17">
      <c r="A8" t="s">
        <v>108</v>
      </c>
      <c r="B8" s="21">
        <v>8290</v>
      </c>
      <c r="C8" s="21">
        <v>9099</v>
      </c>
      <c r="D8" s="21">
        <v>9999</v>
      </c>
      <c r="E8" s="21">
        <v>10099</v>
      </c>
      <c r="F8" s="21">
        <v>11299</v>
      </c>
      <c r="G8" s="21">
        <v>12699</v>
      </c>
      <c r="H8" s="21">
        <v>14199</v>
      </c>
      <c r="I8" s="21">
        <v>9599</v>
      </c>
      <c r="J8" s="21">
        <v>9220</v>
      </c>
      <c r="K8" s="21">
        <v>10328</v>
      </c>
      <c r="L8" s="21">
        <v>9473</v>
      </c>
    </row>
    <row r="9" spans="1:17">
      <c r="A9" t="s">
        <v>109</v>
      </c>
      <c r="B9" s="21">
        <v>5767</v>
      </c>
      <c r="C9" s="21">
        <v>6835</v>
      </c>
      <c r="D9" s="21">
        <v>8127</v>
      </c>
      <c r="E9" s="21">
        <v>8527</v>
      </c>
      <c r="F9" s="21">
        <v>9482</v>
      </c>
      <c r="G9" s="21">
        <v>10331</v>
      </c>
      <c r="H9" s="21">
        <v>11457</v>
      </c>
      <c r="I9" s="21">
        <v>7736</v>
      </c>
      <c r="J9" s="21">
        <v>7174</v>
      </c>
      <c r="K9" s="21">
        <v>9460</v>
      </c>
      <c r="L9" s="21">
        <v>8216</v>
      </c>
    </row>
    <row r="10" spans="1:17">
      <c r="A10" t="s">
        <v>110</v>
      </c>
      <c r="B10" s="21">
        <v>1953</v>
      </c>
      <c r="C10">
        <v>916</v>
      </c>
      <c r="D10">
        <v>726</v>
      </c>
      <c r="E10" s="21">
        <v>2172</v>
      </c>
      <c r="F10" s="21">
        <v>1654</v>
      </c>
      <c r="G10" s="21">
        <v>3206</v>
      </c>
      <c r="H10" s="21">
        <v>2991</v>
      </c>
      <c r="I10">
        <v>409</v>
      </c>
      <c r="J10" s="21">
        <v>-4252</v>
      </c>
      <c r="K10" s="21">
        <v>1786</v>
      </c>
      <c r="L10" s="21">
        <v>1620</v>
      </c>
      <c r="M10" s="21"/>
      <c r="N10" s="21"/>
      <c r="O10" s="21"/>
      <c r="P10" s="21"/>
      <c r="Q10" s="21"/>
    </row>
    <row r="11" spans="1:17">
      <c r="A11" t="s">
        <v>111</v>
      </c>
      <c r="B11" s="21">
        <v>2461</v>
      </c>
      <c r="C11" s="21">
        <v>2097</v>
      </c>
      <c r="D11" s="21">
        <v>2808</v>
      </c>
      <c r="E11" s="21">
        <v>2951</v>
      </c>
      <c r="F11" s="21">
        <v>2173</v>
      </c>
      <c r="G11" s="21">
        <v>2788</v>
      </c>
      <c r="H11" s="21">
        <v>2685</v>
      </c>
      <c r="I11">
        <v>-65</v>
      </c>
      <c r="J11" s="21">
        <v>-4875</v>
      </c>
      <c r="K11" s="21">
        <v>1354</v>
      </c>
      <c r="L11" s="21">
        <v>1137</v>
      </c>
    </row>
    <row r="12" spans="1:17">
      <c r="A12" t="s">
        <v>112</v>
      </c>
      <c r="B12">
        <v>184</v>
      </c>
      <c r="C12">
        <v>262</v>
      </c>
      <c r="D12" s="21">
        <v>1414</v>
      </c>
      <c r="E12" s="21">
        <v>2744</v>
      </c>
      <c r="F12" s="21">
        <v>1934</v>
      </c>
      <c r="G12" s="21">
        <v>2039</v>
      </c>
      <c r="H12" s="21">
        <v>2363</v>
      </c>
      <c r="I12" s="21">
        <v>-1165</v>
      </c>
      <c r="J12" s="21">
        <v>-6283</v>
      </c>
      <c r="K12" s="21">
        <v>3963</v>
      </c>
      <c r="L12">
        <v>-468</v>
      </c>
    </row>
    <row r="13" spans="1:17">
      <c r="A13" t="s">
        <v>113</v>
      </c>
      <c r="B13" s="21">
        <v>1315</v>
      </c>
      <c r="C13" s="21">
        <v>2656</v>
      </c>
      <c r="D13" s="21">
        <v>1147</v>
      </c>
      <c r="E13" s="21">
        <v>5714</v>
      </c>
      <c r="F13" s="21">
        <v>3158</v>
      </c>
      <c r="G13" s="21">
        <v>3957</v>
      </c>
      <c r="H13" s="21">
        <v>6091</v>
      </c>
      <c r="I13" s="21">
        <v>5162</v>
      </c>
      <c r="J13">
        <v>-645</v>
      </c>
      <c r="K13" s="21">
        <v>7490</v>
      </c>
      <c r="L13" s="21">
        <v>3769</v>
      </c>
      <c r="M13" s="21"/>
      <c r="N13" s="21"/>
      <c r="O13" s="21"/>
      <c r="P13" s="21"/>
      <c r="Q13" s="21"/>
    </row>
    <row r="14" spans="1:17">
      <c r="A14" t="s">
        <v>73</v>
      </c>
      <c r="B14" s="36" t="s">
        <v>114</v>
      </c>
    </row>
    <row r="15" spans="1:17">
      <c r="B15">
        <v>2001</v>
      </c>
      <c r="C15">
        <v>2002</v>
      </c>
      <c r="D15">
        <v>2003</v>
      </c>
      <c r="E15">
        <v>2004</v>
      </c>
      <c r="F15">
        <v>2005</v>
      </c>
      <c r="G15">
        <v>2006</v>
      </c>
      <c r="H15">
        <v>2007</v>
      </c>
      <c r="I15">
        <v>2008</v>
      </c>
      <c r="J15">
        <v>2009</v>
      </c>
      <c r="K15">
        <v>2010</v>
      </c>
      <c r="L15">
        <v>2011</v>
      </c>
    </row>
    <row r="16" spans="1:17">
      <c r="A16" t="s">
        <v>103</v>
      </c>
      <c r="B16" s="37">
        <f t="shared" ref="B16:L26" si="0">B3/100000</f>
        <v>2.2970000000000001E-2</v>
      </c>
      <c r="C16" s="37">
        <f t="shared" si="0"/>
        <v>2.8570000000000002E-2</v>
      </c>
      <c r="D16" s="37">
        <f t="shared" si="0"/>
        <v>3.6269999999999997E-2</v>
      </c>
      <c r="E16" s="37">
        <f t="shared" si="0"/>
        <v>4.8730000000000002E-2</v>
      </c>
      <c r="F16" s="37">
        <f t="shared" si="0"/>
        <v>4.573E-2</v>
      </c>
      <c r="G16" s="37">
        <f t="shared" si="0"/>
        <v>5.2659999999999998E-2</v>
      </c>
      <c r="H16" s="37">
        <f t="shared" si="0"/>
        <v>5.4429999999999999E-2</v>
      </c>
      <c r="I16" s="37">
        <f t="shared" si="0"/>
        <v>2.785E-2</v>
      </c>
      <c r="J16" s="37">
        <f t="shared" si="0"/>
        <v>-6.6299999999999996E-3</v>
      </c>
      <c r="K16" s="37">
        <f t="shared" si="0"/>
        <v>5.11E-2</v>
      </c>
      <c r="L16" s="37">
        <f t="shared" si="0"/>
        <v>3.9550000000000002E-2</v>
      </c>
    </row>
    <row r="17" spans="1:12">
      <c r="A17" t="s">
        <v>104</v>
      </c>
      <c r="B17" s="37">
        <f t="shared" si="0"/>
        <v>1.0789999999999999E-2</v>
      </c>
      <c r="C17" s="37">
        <f t="shared" si="0"/>
        <v>1.814E-2</v>
      </c>
      <c r="D17" s="37">
        <f t="shared" si="0"/>
        <v>2.5409999999999999E-2</v>
      </c>
      <c r="E17" s="37">
        <f t="shared" si="0"/>
        <v>3.4680000000000002E-2</v>
      </c>
      <c r="F17" s="37">
        <f t="shared" si="0"/>
        <v>3.0700000000000002E-2</v>
      </c>
      <c r="G17" s="37">
        <f t="shared" si="0"/>
        <v>2.6579999999999999E-2</v>
      </c>
      <c r="H17" s="37">
        <f t="shared" si="0"/>
        <v>1.9130000000000001E-2</v>
      </c>
      <c r="I17" s="37">
        <f t="shared" si="0"/>
        <v>-3.3700000000000002E-3</v>
      </c>
      <c r="J17" s="37">
        <f t="shared" si="0"/>
        <v>-3.4860000000000002E-2</v>
      </c>
      <c r="K17" s="37">
        <f t="shared" si="0"/>
        <v>3.0300000000000001E-2</v>
      </c>
      <c r="L17" s="37">
        <f t="shared" si="0"/>
        <v>1.5270000000000001E-2</v>
      </c>
    </row>
    <row r="18" spans="1:12">
      <c r="A18" t="s">
        <v>105</v>
      </c>
      <c r="B18" s="37">
        <f t="shared" si="0"/>
        <v>1.436E-2</v>
      </c>
      <c r="C18" s="37">
        <f t="shared" si="0"/>
        <v>1.7229999999999999E-2</v>
      </c>
      <c r="D18" s="37">
        <f t="shared" si="0"/>
        <v>1.9310000000000001E-2</v>
      </c>
      <c r="E18" s="37">
        <f t="shared" si="0"/>
        <v>3.1099999999999999E-2</v>
      </c>
      <c r="F18" s="37">
        <f t="shared" si="0"/>
        <v>2.6620000000000001E-2</v>
      </c>
      <c r="G18" s="37">
        <f t="shared" si="0"/>
        <v>3.0640000000000001E-2</v>
      </c>
      <c r="H18" s="37">
        <f t="shared" si="0"/>
        <v>2.7550000000000002E-2</v>
      </c>
      <c r="I18" s="37">
        <f t="shared" si="0"/>
        <v>9.2000000000000003E-4</v>
      </c>
      <c r="J18" s="37">
        <f t="shared" si="0"/>
        <v>-3.7170000000000002E-2</v>
      </c>
      <c r="K18" s="37">
        <f t="shared" si="0"/>
        <v>3.0720000000000001E-2</v>
      </c>
      <c r="L18" s="37">
        <f t="shared" si="0"/>
        <v>1.6129999999999999E-2</v>
      </c>
    </row>
    <row r="19" spans="1:12">
      <c r="A19" t="s">
        <v>106</v>
      </c>
      <c r="B19" s="37">
        <f t="shared" si="0"/>
        <v>1.537E-2</v>
      </c>
      <c r="C19" s="37">
        <f t="shared" si="0"/>
        <v>5.7919999999999999E-2</v>
      </c>
      <c r="D19" s="37">
        <f t="shared" si="0"/>
        <v>3.2230000000000002E-2</v>
      </c>
      <c r="E19" s="37">
        <f t="shared" si="0"/>
        <v>5.8999999999999997E-2</v>
      </c>
      <c r="F19" s="37">
        <f t="shared" si="0"/>
        <v>4.8329999999999998E-2</v>
      </c>
      <c r="G19" s="37">
        <f t="shared" si="0"/>
        <v>5.7910000000000003E-2</v>
      </c>
      <c r="H19" s="37">
        <f t="shared" si="0"/>
        <v>5.8529999999999999E-2</v>
      </c>
      <c r="I19" s="37">
        <f t="shared" si="0"/>
        <v>1.7829999999999999E-2</v>
      </c>
      <c r="J19" s="37">
        <f t="shared" si="0"/>
        <v>-7.45E-3</v>
      </c>
      <c r="K19" s="37">
        <f t="shared" si="0"/>
        <v>8.4260000000000002E-2</v>
      </c>
      <c r="L19" s="37">
        <f t="shared" si="0"/>
        <v>4.6649999999999997E-2</v>
      </c>
    </row>
    <row r="20" spans="1:12">
      <c r="A20" t="s">
        <v>107</v>
      </c>
      <c r="B20" s="37">
        <f t="shared" si="0"/>
        <v>3.7199999999999997E-2</v>
      </c>
      <c r="C20" s="37">
        <f t="shared" si="0"/>
        <v>4.6780000000000002E-2</v>
      </c>
      <c r="D20" s="37">
        <f t="shared" si="0"/>
        <v>6.2429999999999999E-2</v>
      </c>
      <c r="E20" s="37">
        <f t="shared" si="0"/>
        <v>7.4819999999999998E-2</v>
      </c>
      <c r="F20" s="37">
        <f t="shared" si="0"/>
        <v>7.2779999999999997E-2</v>
      </c>
      <c r="G20" s="37">
        <f t="shared" si="0"/>
        <v>8.2390000000000005E-2</v>
      </c>
      <c r="H20" s="37">
        <f t="shared" si="0"/>
        <v>8.8709999999999997E-2</v>
      </c>
      <c r="I20" s="37">
        <f t="shared" si="0"/>
        <v>6.0299999999999999E-2</v>
      </c>
      <c r="J20" s="37">
        <f t="shared" si="0"/>
        <v>2.7949999999999999E-2</v>
      </c>
      <c r="K20" s="37">
        <f t="shared" si="0"/>
        <v>7.3270000000000002E-2</v>
      </c>
      <c r="L20" s="37">
        <f t="shared" si="0"/>
        <v>6.3950000000000007E-2</v>
      </c>
    </row>
    <row r="21" spans="1:12">
      <c r="A21" t="s">
        <v>108</v>
      </c>
      <c r="B21" s="37">
        <f t="shared" si="0"/>
        <v>8.2900000000000001E-2</v>
      </c>
      <c r="C21" s="37">
        <f t="shared" si="0"/>
        <v>9.0990000000000001E-2</v>
      </c>
      <c r="D21" s="37">
        <f t="shared" si="0"/>
        <v>9.9989999999999996E-2</v>
      </c>
      <c r="E21" s="37">
        <f t="shared" si="0"/>
        <v>0.10099</v>
      </c>
      <c r="F21" s="37">
        <f t="shared" si="0"/>
        <v>0.11298999999999999</v>
      </c>
      <c r="G21" s="37">
        <f t="shared" si="0"/>
        <v>0.12698999999999999</v>
      </c>
      <c r="H21" s="37">
        <f t="shared" si="0"/>
        <v>0.14199000000000001</v>
      </c>
      <c r="I21" s="37">
        <f t="shared" si="0"/>
        <v>9.5990000000000006E-2</v>
      </c>
      <c r="J21" s="37">
        <f t="shared" si="0"/>
        <v>9.2200000000000004E-2</v>
      </c>
      <c r="K21" s="37">
        <f t="shared" si="0"/>
        <v>0.10328</v>
      </c>
      <c r="L21" s="37">
        <f t="shared" si="0"/>
        <v>9.4729999999999995E-2</v>
      </c>
    </row>
    <row r="22" spans="1:12">
      <c r="A22" t="s">
        <v>109</v>
      </c>
      <c r="B22" s="37">
        <f t="shared" si="0"/>
        <v>5.7669999999999999E-2</v>
      </c>
      <c r="C22" s="37">
        <f t="shared" si="0"/>
        <v>6.8349999999999994E-2</v>
      </c>
      <c r="D22" s="37">
        <f t="shared" si="0"/>
        <v>8.1269999999999995E-2</v>
      </c>
      <c r="E22" s="37">
        <f t="shared" si="0"/>
        <v>8.5269999999999999E-2</v>
      </c>
      <c r="F22" s="37">
        <f t="shared" si="0"/>
        <v>9.4820000000000002E-2</v>
      </c>
      <c r="G22" s="37">
        <f t="shared" si="0"/>
        <v>0.10331</v>
      </c>
      <c r="H22" s="37">
        <f t="shared" si="0"/>
        <v>0.11457000000000001</v>
      </c>
      <c r="I22" s="37">
        <f t="shared" si="0"/>
        <v>7.7359999999999998E-2</v>
      </c>
      <c r="J22" s="37">
        <f t="shared" si="0"/>
        <v>7.1739999999999998E-2</v>
      </c>
      <c r="K22" s="37">
        <f t="shared" si="0"/>
        <v>9.4600000000000004E-2</v>
      </c>
      <c r="L22" s="37">
        <f t="shared" si="0"/>
        <v>8.2159999999999997E-2</v>
      </c>
    </row>
    <row r="23" spans="1:12">
      <c r="A23" t="s">
        <v>110</v>
      </c>
      <c r="B23" s="37">
        <f t="shared" si="0"/>
        <v>1.9529999999999999E-2</v>
      </c>
      <c r="C23" s="37">
        <f t="shared" si="0"/>
        <v>9.1599999999999997E-3</v>
      </c>
      <c r="D23" s="37">
        <f t="shared" si="0"/>
        <v>7.26E-3</v>
      </c>
      <c r="E23" s="37">
        <f t="shared" si="0"/>
        <v>2.172E-2</v>
      </c>
      <c r="F23" s="37">
        <f t="shared" si="0"/>
        <v>1.6539999999999999E-2</v>
      </c>
      <c r="G23" s="37">
        <f t="shared" si="0"/>
        <v>3.2059999999999998E-2</v>
      </c>
      <c r="H23" s="37">
        <f t="shared" si="0"/>
        <v>2.9909999999999999E-2</v>
      </c>
      <c r="I23" s="37">
        <f t="shared" si="0"/>
        <v>4.0899999999999999E-3</v>
      </c>
      <c r="J23" s="37">
        <f t="shared" si="0"/>
        <v>-4.2520000000000002E-2</v>
      </c>
      <c r="K23" s="37">
        <f t="shared" si="0"/>
        <v>1.7860000000000001E-2</v>
      </c>
      <c r="L23" s="37">
        <f t="shared" si="0"/>
        <v>1.6199999999999999E-2</v>
      </c>
    </row>
    <row r="24" spans="1:12">
      <c r="A24" t="s">
        <v>111</v>
      </c>
      <c r="B24" s="37">
        <f t="shared" si="0"/>
        <v>2.461E-2</v>
      </c>
      <c r="C24" s="37">
        <f t="shared" si="0"/>
        <v>2.0969999999999999E-2</v>
      </c>
      <c r="D24" s="37">
        <f t="shared" si="0"/>
        <v>2.8080000000000001E-2</v>
      </c>
      <c r="E24" s="37">
        <f t="shared" si="0"/>
        <v>2.9510000000000002E-2</v>
      </c>
      <c r="F24" s="37">
        <f t="shared" si="0"/>
        <v>2.1729999999999999E-2</v>
      </c>
      <c r="G24" s="37">
        <f t="shared" si="0"/>
        <v>2.7879999999999999E-2</v>
      </c>
      <c r="H24" s="37">
        <f t="shared" si="0"/>
        <v>2.6849999999999999E-2</v>
      </c>
      <c r="I24" s="37">
        <f t="shared" si="0"/>
        <v>-6.4999999999999997E-4</v>
      </c>
      <c r="J24" s="37">
        <f t="shared" si="0"/>
        <v>-4.8750000000000002E-2</v>
      </c>
      <c r="K24" s="37">
        <f t="shared" si="0"/>
        <v>1.354E-2</v>
      </c>
      <c r="L24" s="37">
        <f t="shared" si="0"/>
        <v>1.137E-2</v>
      </c>
    </row>
    <row r="25" spans="1:12">
      <c r="A25" t="s">
        <v>112</v>
      </c>
      <c r="B25" s="37">
        <f t="shared" si="0"/>
        <v>1.8400000000000001E-3</v>
      </c>
      <c r="C25" s="37">
        <f t="shared" si="0"/>
        <v>2.6199999999999999E-3</v>
      </c>
      <c r="D25" s="37">
        <f t="shared" si="0"/>
        <v>1.414E-2</v>
      </c>
      <c r="E25" s="37">
        <f t="shared" si="0"/>
        <v>2.7439999999999999E-2</v>
      </c>
      <c r="F25" s="37">
        <f t="shared" si="0"/>
        <v>1.934E-2</v>
      </c>
      <c r="G25" s="37">
        <f t="shared" si="0"/>
        <v>2.0389999999999998E-2</v>
      </c>
      <c r="H25" s="37">
        <f t="shared" si="0"/>
        <v>2.3630000000000002E-2</v>
      </c>
      <c r="I25" s="37">
        <f t="shared" si="0"/>
        <v>-1.1650000000000001E-2</v>
      </c>
      <c r="J25" s="37">
        <f t="shared" si="0"/>
        <v>-6.2829999999999997E-2</v>
      </c>
      <c r="K25" s="37">
        <f t="shared" si="0"/>
        <v>3.9629999999999999E-2</v>
      </c>
      <c r="L25" s="37">
        <f t="shared" si="0"/>
        <v>-4.6800000000000001E-3</v>
      </c>
    </row>
    <row r="26" spans="1:12">
      <c r="A26" t="s">
        <v>113</v>
      </c>
      <c r="B26" s="37">
        <f t="shared" si="0"/>
        <v>1.315E-2</v>
      </c>
      <c r="C26" s="37">
        <f t="shared" si="0"/>
        <v>2.656E-2</v>
      </c>
      <c r="D26" s="37">
        <f t="shared" si="0"/>
        <v>1.1469999999999999E-2</v>
      </c>
      <c r="E26" s="37">
        <f t="shared" si="0"/>
        <v>5.7140000000000003E-2</v>
      </c>
      <c r="F26" s="37">
        <f t="shared" si="0"/>
        <v>3.1579999999999997E-2</v>
      </c>
      <c r="G26" s="37">
        <f t="shared" si="0"/>
        <v>3.9570000000000001E-2</v>
      </c>
      <c r="H26" s="37">
        <f t="shared" si="0"/>
        <v>6.0909999999999999E-2</v>
      </c>
      <c r="I26" s="37">
        <f t="shared" si="0"/>
        <v>5.1619999999999999E-2</v>
      </c>
      <c r="J26" s="37">
        <f t="shared" si="0"/>
        <v>-6.45E-3</v>
      </c>
      <c r="K26" s="37">
        <f t="shared" si="0"/>
        <v>7.4899999999999994E-2</v>
      </c>
      <c r="L26" s="37">
        <f t="shared" si="0"/>
        <v>3.7690000000000001E-2</v>
      </c>
    </row>
    <row r="27" spans="1:12">
      <c r="A27" t="s">
        <v>73</v>
      </c>
      <c r="B27" s="36" t="s">
        <v>114</v>
      </c>
    </row>
    <row r="28" spans="1:12"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</row>
  </sheetData>
  <hyperlinks>
    <hyperlink ref="B14" r:id="rId1"/>
    <hyperlink ref="B27" r:id="rId2"/>
  </hyperlinks>
  <pageMargins left="0.511811024" right="0.511811024" top="0.78740157499999996" bottom="0.78740157499999996" header="0.31496062000000002" footer="0.3149606200000000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L17" sqref="L17"/>
    </sheetView>
  </sheetViews>
  <sheetFormatPr defaultRowHeight="15"/>
  <cols>
    <col min="1" max="1" width="9.140625" style="33"/>
    <col min="2" max="2" width="2.5703125" style="33" customWidth="1"/>
    <col min="3" max="3" width="9.140625" style="33"/>
    <col min="4" max="4" width="2.28515625" style="33" customWidth="1"/>
    <col min="5" max="5" width="9.5703125" style="33" bestFit="1" customWidth="1"/>
    <col min="6" max="6" width="2.28515625" style="33" customWidth="1"/>
    <col min="7" max="7" width="7.140625" style="33" customWidth="1"/>
    <col min="8" max="16384" width="9.140625" style="33"/>
  </cols>
  <sheetData>
    <row r="1" spans="1:7" ht="15.75" thickBot="1">
      <c r="A1" s="56"/>
      <c r="B1" s="73"/>
      <c r="C1" s="56"/>
      <c r="D1" s="73"/>
      <c r="E1" s="56"/>
      <c r="F1" s="73"/>
      <c r="G1" s="56"/>
    </row>
    <row r="2" spans="1:7" ht="15.75" thickBot="1">
      <c r="A2" s="55" t="s">
        <v>99</v>
      </c>
      <c r="B2" s="34"/>
      <c r="C2" s="55" t="s">
        <v>100</v>
      </c>
      <c r="D2" s="34"/>
      <c r="E2" s="86" t="s">
        <v>101</v>
      </c>
      <c r="F2" s="86"/>
      <c r="G2" s="86"/>
    </row>
    <row r="3" spans="1:7">
      <c r="A3" s="54">
        <v>1996</v>
      </c>
      <c r="B3" s="34"/>
      <c r="C3" s="54">
        <v>9.56</v>
      </c>
      <c r="D3" s="34"/>
      <c r="E3" s="87">
        <f>AVERAGE(C3:C6)</f>
        <v>6.3450000000000006</v>
      </c>
      <c r="F3" s="72"/>
      <c r="G3" s="87">
        <f>AVERAGE(C3:C10)</f>
        <v>7.6062500000000011</v>
      </c>
    </row>
    <row r="4" spans="1:7">
      <c r="A4" s="34">
        <v>1997</v>
      </c>
      <c r="B4" s="34"/>
      <c r="C4" s="34">
        <v>5.22</v>
      </c>
      <c r="D4" s="34"/>
      <c r="E4" s="88"/>
      <c r="F4" s="72"/>
      <c r="G4" s="88"/>
    </row>
    <row r="5" spans="1:7">
      <c r="A5" s="34">
        <v>1998</v>
      </c>
      <c r="B5" s="34"/>
      <c r="C5" s="34">
        <v>1.66</v>
      </c>
      <c r="D5" s="34"/>
      <c r="E5" s="88"/>
      <c r="F5" s="72"/>
      <c r="G5" s="88"/>
    </row>
    <row r="6" spans="1:7" ht="15.75" thickBot="1">
      <c r="A6" s="55">
        <v>1999</v>
      </c>
      <c r="B6" s="34"/>
      <c r="C6" s="55">
        <v>8.94</v>
      </c>
      <c r="D6" s="34"/>
      <c r="E6" s="89"/>
      <c r="F6" s="72"/>
      <c r="G6" s="88"/>
    </row>
    <row r="7" spans="1:7">
      <c r="A7" s="34">
        <v>2000</v>
      </c>
      <c r="B7" s="34"/>
      <c r="C7" s="34">
        <v>5.97</v>
      </c>
      <c r="D7" s="34"/>
      <c r="E7" s="88">
        <f>AVERAGE(C7:C10)</f>
        <v>8.8674999999999997</v>
      </c>
      <c r="F7" s="72"/>
      <c r="G7" s="88"/>
    </row>
    <row r="8" spans="1:7">
      <c r="A8" s="34">
        <v>2001</v>
      </c>
      <c r="B8" s="34"/>
      <c r="C8" s="34">
        <v>7.67</v>
      </c>
      <c r="D8" s="34"/>
      <c r="E8" s="88"/>
      <c r="F8" s="72"/>
      <c r="G8" s="88"/>
    </row>
    <row r="9" spans="1:7">
      <c r="A9" s="34">
        <v>2002</v>
      </c>
      <c r="B9" s="34"/>
      <c r="C9" s="34">
        <v>12.53</v>
      </c>
      <c r="D9" s="34"/>
      <c r="E9" s="88"/>
      <c r="F9" s="72"/>
      <c r="G9" s="88"/>
    </row>
    <row r="10" spans="1:7" ht="15.75" thickBot="1">
      <c r="A10" s="55">
        <v>2003</v>
      </c>
      <c r="B10" s="34"/>
      <c r="C10" s="55">
        <v>9.3000000000000007</v>
      </c>
      <c r="D10" s="34"/>
      <c r="E10" s="89"/>
      <c r="F10" s="72"/>
      <c r="G10" s="89"/>
    </row>
    <row r="11" spans="1:7">
      <c r="A11" s="34">
        <v>2004</v>
      </c>
      <c r="B11" s="34"/>
      <c r="C11" s="34">
        <v>7.6</v>
      </c>
      <c r="D11" s="34"/>
      <c r="E11" s="88">
        <f>AVERAGE(C11:C14)</f>
        <v>5.2225000000000001</v>
      </c>
      <c r="F11" s="72"/>
      <c r="G11" s="88">
        <f>AVERAGE(C11:C18)</f>
        <v>5.4387499999999998</v>
      </c>
    </row>
    <row r="12" spans="1:7">
      <c r="A12" s="34">
        <v>2005</v>
      </c>
      <c r="B12" s="34"/>
      <c r="C12" s="34">
        <v>5.69</v>
      </c>
      <c r="D12" s="34"/>
      <c r="E12" s="88"/>
      <c r="F12" s="72"/>
      <c r="G12" s="88"/>
    </row>
    <row r="13" spans="1:7">
      <c r="A13" s="34">
        <v>2006</v>
      </c>
      <c r="B13" s="34"/>
      <c r="C13" s="34">
        <v>3.14</v>
      </c>
      <c r="D13" s="34"/>
      <c r="E13" s="88"/>
      <c r="F13" s="72"/>
      <c r="G13" s="88"/>
    </row>
    <row r="14" spans="1:7" ht="15.75" thickBot="1">
      <c r="A14" s="55">
        <v>2007</v>
      </c>
      <c r="B14" s="34"/>
      <c r="C14" s="55">
        <v>4.46</v>
      </c>
      <c r="D14" s="34"/>
      <c r="E14" s="89"/>
      <c r="F14" s="72"/>
      <c r="G14" s="88"/>
    </row>
    <row r="15" spans="1:7">
      <c r="A15" s="34">
        <v>2008</v>
      </c>
      <c r="B15" s="34"/>
      <c r="C15" s="34">
        <v>5.9</v>
      </c>
      <c r="D15" s="34"/>
      <c r="E15" s="88">
        <f>AVERAGE(C15:C18)</f>
        <v>5.6550000000000002</v>
      </c>
      <c r="F15" s="72"/>
      <c r="G15" s="88"/>
    </row>
    <row r="16" spans="1:7">
      <c r="A16" s="34">
        <v>2009</v>
      </c>
      <c r="B16" s="34"/>
      <c r="C16" s="34">
        <v>4.3099999999999996</v>
      </c>
      <c r="D16" s="34"/>
      <c r="E16" s="88"/>
      <c r="F16" s="72"/>
      <c r="G16" s="88"/>
    </row>
    <row r="17" spans="1:7">
      <c r="A17" s="34">
        <v>2010</v>
      </c>
      <c r="B17" s="34"/>
      <c r="C17" s="34">
        <v>5.91</v>
      </c>
      <c r="D17" s="34"/>
      <c r="E17" s="88"/>
      <c r="F17" s="72"/>
      <c r="G17" s="88"/>
    </row>
    <row r="18" spans="1:7" ht="15.75" thickBot="1">
      <c r="A18" s="55">
        <v>2011</v>
      </c>
      <c r="B18" s="73"/>
      <c r="C18" s="55">
        <v>6.5</v>
      </c>
      <c r="D18" s="73"/>
      <c r="E18" s="89"/>
      <c r="F18" s="74"/>
      <c r="G18" s="89"/>
    </row>
  </sheetData>
  <mergeCells count="7">
    <mergeCell ref="E2:G2"/>
    <mergeCell ref="E3:E6"/>
    <mergeCell ref="E7:E10"/>
    <mergeCell ref="E11:E14"/>
    <mergeCell ref="E15:E18"/>
    <mergeCell ref="G3:G10"/>
    <mergeCell ref="G11:G18"/>
  </mergeCells>
  <pageMargins left="0.511811024" right="0.511811024" top="0.78740157499999996" bottom="0.78740157499999996" header="0.31496062000000002" footer="0.31496062000000002"/>
  <pageSetup paperSize="9" orientation="portrait" verticalDpi="0" r:id="rId1"/>
  <ignoredErrors>
    <ignoredError sqref="E3:G18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zoomScale="80" zoomScaleNormal="80" workbookViewId="0">
      <selection activeCell="A2" sqref="A2:L15"/>
    </sheetView>
  </sheetViews>
  <sheetFormatPr defaultRowHeight="15"/>
  <cols>
    <col min="1" max="1" width="9.140625" style="6"/>
    <col min="2" max="2" width="3.42578125" style="6" customWidth="1"/>
    <col min="3" max="3" width="41.28515625" style="6" bestFit="1" customWidth="1"/>
    <col min="4" max="4" width="3.28515625" style="6" customWidth="1"/>
    <col min="5" max="5" width="24.85546875" style="6" bestFit="1" customWidth="1"/>
    <col min="6" max="6" width="3.42578125" style="6" customWidth="1"/>
    <col min="7" max="7" width="10" style="6" customWidth="1"/>
    <col min="8" max="8" width="9.7109375" style="6" customWidth="1"/>
    <col min="9" max="9" width="10.140625" style="6" customWidth="1"/>
    <col min="10" max="10" width="11.140625" style="6" customWidth="1"/>
    <col min="11" max="11" width="3.42578125" style="6" customWidth="1"/>
    <col min="12" max="12" width="20.85546875" style="6" bestFit="1" customWidth="1"/>
    <col min="13" max="16" width="11.28515625" style="6" bestFit="1" customWidth="1"/>
    <col min="17" max="17" width="10.5703125" style="6" bestFit="1" customWidth="1"/>
    <col min="18" max="16384" width="9.140625" style="6"/>
  </cols>
  <sheetData>
    <row r="1" spans="1:17" ht="15.75" thickBot="1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7" ht="15.75" thickBot="1">
      <c r="C2" s="93"/>
      <c r="D2" s="7"/>
      <c r="E2" s="95" t="s">
        <v>52</v>
      </c>
      <c r="F2" s="8"/>
      <c r="G2" s="94" t="s">
        <v>53</v>
      </c>
      <c r="H2" s="94"/>
      <c r="I2" s="94"/>
      <c r="J2" s="94"/>
      <c r="K2" s="7"/>
      <c r="L2" s="97" t="s">
        <v>168</v>
      </c>
    </row>
    <row r="3" spans="1:17" ht="30.75" customHeight="1" thickBot="1">
      <c r="A3" s="57"/>
      <c r="C3" s="94"/>
      <c r="D3" s="7"/>
      <c r="E3" s="96"/>
      <c r="F3" s="8"/>
      <c r="G3" s="61" t="s">
        <v>47</v>
      </c>
      <c r="H3" s="61" t="s">
        <v>48</v>
      </c>
      <c r="I3" s="61" t="s">
        <v>49</v>
      </c>
      <c r="J3" s="61" t="s">
        <v>50</v>
      </c>
      <c r="K3" s="9"/>
      <c r="L3" s="98"/>
    </row>
    <row r="4" spans="1:17">
      <c r="A4" s="99" t="s">
        <v>54</v>
      </c>
      <c r="B4" s="10"/>
      <c r="C4" s="58" t="s">
        <v>55</v>
      </c>
      <c r="D4" s="7"/>
      <c r="E4" s="62">
        <v>4.5404016089822911E-2</v>
      </c>
      <c r="F4" s="11"/>
      <c r="G4" s="63">
        <v>0.37363535524550517</v>
      </c>
      <c r="H4" s="63">
        <v>3.5595882045018401</v>
      </c>
      <c r="I4" s="63">
        <v>-0.56725638865487982</v>
      </c>
      <c r="J4" s="63">
        <v>3.2309082693176672</v>
      </c>
      <c r="K4" s="12"/>
      <c r="L4" s="63">
        <v>2.9417483993384548</v>
      </c>
      <c r="M4" s="13"/>
      <c r="N4" s="14"/>
      <c r="O4" s="14"/>
      <c r="P4" s="14"/>
      <c r="Q4" s="14"/>
    </row>
    <row r="5" spans="1:17">
      <c r="A5" s="100"/>
      <c r="B5" s="10"/>
      <c r="C5" s="7" t="s">
        <v>56</v>
      </c>
      <c r="D5" s="7"/>
      <c r="E5" s="15">
        <v>0.24027362778292796</v>
      </c>
      <c r="F5" s="15"/>
      <c r="G5" s="12">
        <v>0</v>
      </c>
      <c r="H5" s="12">
        <v>1.7853317146325764</v>
      </c>
      <c r="I5" s="12">
        <v>0.2104820037886812</v>
      </c>
      <c r="J5" s="12">
        <v>-0.86116362108802358</v>
      </c>
      <c r="K5" s="12"/>
      <c r="L5" s="12">
        <v>2.3125923112759184</v>
      </c>
      <c r="M5" s="13"/>
      <c r="N5" s="14"/>
      <c r="O5" s="14"/>
      <c r="P5" s="14"/>
      <c r="Q5" s="14"/>
    </row>
    <row r="6" spans="1:17">
      <c r="A6" s="100"/>
      <c r="B6" s="10"/>
      <c r="C6" s="7" t="s">
        <v>57</v>
      </c>
      <c r="D6" s="7"/>
      <c r="E6" s="15">
        <v>0.5703189715881738</v>
      </c>
      <c r="F6" s="15"/>
      <c r="G6" s="12">
        <v>0.87931141247135081</v>
      </c>
      <c r="H6" s="12">
        <v>0.53403719845313002</v>
      </c>
      <c r="I6" s="12">
        <v>0.82427646843326041</v>
      </c>
      <c r="J6" s="12">
        <v>-0.2664567310603716</v>
      </c>
      <c r="K6" s="12"/>
      <c r="L6" s="12">
        <v>3.2028163985493352</v>
      </c>
      <c r="M6" s="13"/>
      <c r="N6" s="14"/>
      <c r="O6" s="14"/>
      <c r="P6" s="14"/>
      <c r="Q6" s="14"/>
    </row>
    <row r="7" spans="1:17" ht="15.75" thickBot="1">
      <c r="A7" s="101"/>
      <c r="B7" s="10"/>
      <c r="C7" s="60" t="s">
        <v>58</v>
      </c>
      <c r="D7" s="7"/>
      <c r="E7" s="57"/>
      <c r="G7" s="64">
        <v>0.60268000256460397</v>
      </c>
      <c r="H7" s="64">
        <v>0.77114269326366003</v>
      </c>
      <c r="I7" s="64">
        <v>0.73994434606627912</v>
      </c>
      <c r="J7" s="64">
        <v>-0.10672358591248265</v>
      </c>
      <c r="K7" s="12"/>
      <c r="L7" s="64">
        <v>2.8936849202051125</v>
      </c>
      <c r="M7" s="13"/>
      <c r="N7" s="14"/>
      <c r="O7" s="14"/>
      <c r="P7" s="14"/>
      <c r="Q7" s="14"/>
    </row>
    <row r="8" spans="1:17" ht="17.25" customHeight="1">
      <c r="A8" s="90" t="s">
        <v>59</v>
      </c>
      <c r="B8" s="17"/>
      <c r="C8" s="58" t="s">
        <v>60</v>
      </c>
      <c r="D8" s="7"/>
      <c r="E8" s="59"/>
      <c r="F8" s="8"/>
      <c r="G8" s="65">
        <v>0.75022065313328223</v>
      </c>
      <c r="H8" s="65">
        <v>0.78217883736937388</v>
      </c>
      <c r="I8" s="65">
        <v>0.72022848627839586</v>
      </c>
      <c r="J8" s="65">
        <v>-4.3151276044872677E-2</v>
      </c>
      <c r="K8" s="16"/>
      <c r="L8" s="66">
        <v>3.2076496656499995</v>
      </c>
    </row>
    <row r="9" spans="1:17">
      <c r="A9" s="91"/>
      <c r="B9" s="17"/>
      <c r="C9" s="7" t="s">
        <v>61</v>
      </c>
      <c r="D9" s="7"/>
      <c r="E9" s="15">
        <v>0.59643880708259889</v>
      </c>
      <c r="F9" s="15"/>
      <c r="G9" s="16">
        <v>2.0021009701538528</v>
      </c>
      <c r="H9" s="16">
        <v>0.50281698673291242</v>
      </c>
      <c r="I9" s="16">
        <v>0.53646775165760996</v>
      </c>
      <c r="J9" s="16">
        <v>-8.3937885964380232E-2</v>
      </c>
      <c r="K9" s="16"/>
      <c r="L9" s="18">
        <v>4.8290911309998297</v>
      </c>
    </row>
    <row r="10" spans="1:17">
      <c r="A10" s="91"/>
      <c r="B10" s="17"/>
      <c r="C10" s="7" t="s">
        <v>62</v>
      </c>
      <c r="D10" s="7"/>
      <c r="E10" s="15">
        <v>0.21148939612767351</v>
      </c>
      <c r="F10" s="15"/>
      <c r="G10" s="16">
        <v>-0.13750429700927214</v>
      </c>
      <c r="H10" s="16">
        <v>0.26850258175559194</v>
      </c>
      <c r="I10" s="16">
        <v>1.9156825048063819</v>
      </c>
      <c r="J10" s="16">
        <v>-0.66698106851714734</v>
      </c>
      <c r="K10" s="16"/>
      <c r="L10" s="18">
        <v>2.1587975860536179</v>
      </c>
    </row>
    <row r="11" spans="1:17">
      <c r="A11" s="91"/>
      <c r="B11" s="17"/>
      <c r="C11" s="7" t="s">
        <v>63</v>
      </c>
      <c r="D11" s="7"/>
      <c r="E11" s="15">
        <v>0.19461444503240644</v>
      </c>
      <c r="F11" s="15"/>
      <c r="G11" s="16">
        <v>2.7862914460863308E-2</v>
      </c>
      <c r="H11" s="16">
        <v>1.2534818941504211</v>
      </c>
      <c r="I11" s="16">
        <v>1.292984869325986</v>
      </c>
      <c r="J11" s="16">
        <v>-0.16838674633351536</v>
      </c>
      <c r="K11" s="16"/>
      <c r="L11" s="18">
        <v>5.8610847787572782</v>
      </c>
    </row>
    <row r="12" spans="1:17">
      <c r="A12" s="91"/>
      <c r="B12" s="17"/>
      <c r="C12" s="7" t="s">
        <v>64</v>
      </c>
      <c r="D12" s="7"/>
      <c r="E12" s="15">
        <v>0.10871585123412336</v>
      </c>
      <c r="F12" s="15"/>
      <c r="G12" s="16">
        <v>3.0255507955936345</v>
      </c>
      <c r="H12" s="16">
        <v>-2.803044366066465</v>
      </c>
      <c r="I12" s="16">
        <v>2.2880061115355232</v>
      </c>
      <c r="J12" s="16">
        <v>1.8036521154636054</v>
      </c>
      <c r="K12" s="16"/>
      <c r="L12" s="18">
        <v>4.9549934587806401</v>
      </c>
    </row>
    <row r="13" spans="1:17" ht="16.5" customHeight="1" thickBot="1">
      <c r="A13" s="92"/>
      <c r="B13" s="67"/>
      <c r="C13" s="60" t="s">
        <v>65</v>
      </c>
      <c r="D13" s="60"/>
      <c r="E13" s="68">
        <v>-0.119029146557704</v>
      </c>
      <c r="F13" s="68"/>
      <c r="G13" s="69">
        <v>2.127821263013896</v>
      </c>
      <c r="H13" s="69">
        <v>-1.1049929310216422</v>
      </c>
      <c r="I13" s="69">
        <v>5.2970166660396556</v>
      </c>
      <c r="J13" s="69">
        <v>-0.36800171495944278</v>
      </c>
      <c r="K13" s="69"/>
      <c r="L13" s="70">
        <v>11.443522230709235</v>
      </c>
    </row>
    <row r="14" spans="1:17">
      <c r="A14" s="19" t="s">
        <v>66</v>
      </c>
      <c r="B14" s="19"/>
    </row>
    <row r="15" spans="1:17">
      <c r="A15" s="71" t="s">
        <v>169</v>
      </c>
    </row>
  </sheetData>
  <mergeCells count="6">
    <mergeCell ref="A8:A13"/>
    <mergeCell ref="C2:C3"/>
    <mergeCell ref="E2:E3"/>
    <mergeCell ref="G2:J2"/>
    <mergeCell ref="L2:L3"/>
    <mergeCell ref="A4:A7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>
      <selection activeCell="K21" sqref="K21"/>
    </sheetView>
  </sheetViews>
  <sheetFormatPr defaultRowHeight="15"/>
  <sheetData>
    <row r="1" spans="1:3">
      <c r="B1" t="s">
        <v>0</v>
      </c>
      <c r="C1" t="s">
        <v>1</v>
      </c>
    </row>
    <row r="2" spans="1:3">
      <c r="A2" s="1">
        <v>40179</v>
      </c>
      <c r="B2">
        <v>133.16</v>
      </c>
    </row>
    <row r="3" spans="1:3">
      <c r="A3" s="1">
        <v>40210</v>
      </c>
      <c r="B3">
        <v>133.99</v>
      </c>
      <c r="C3" s="2">
        <f>B3/B2-1</f>
        <v>6.2331030339441984E-3</v>
      </c>
    </row>
    <row r="4" spans="1:3">
      <c r="A4" s="1">
        <v>40238</v>
      </c>
      <c r="B4">
        <v>134.93</v>
      </c>
      <c r="C4" s="2">
        <f t="shared" ref="C4:C23" si="0">B4/B3-1</f>
        <v>7.0154489140981102E-3</v>
      </c>
    </row>
    <row r="5" spans="1:3">
      <c r="A5" s="1">
        <v>40269</v>
      </c>
      <c r="B5">
        <v>136.56</v>
      </c>
      <c r="C5" s="2">
        <f t="shared" si="0"/>
        <v>1.2080337953012554E-2</v>
      </c>
    </row>
    <row r="6" spans="1:3">
      <c r="A6" s="1">
        <v>40299</v>
      </c>
      <c r="B6">
        <v>135.30000000000001</v>
      </c>
      <c r="C6" s="2">
        <f t="shared" si="0"/>
        <v>-9.2267135325131422E-3</v>
      </c>
    </row>
    <row r="7" spans="1:3">
      <c r="A7" s="1">
        <v>40330</v>
      </c>
      <c r="B7">
        <v>135.22999999999999</v>
      </c>
      <c r="C7" s="2">
        <f t="shared" si="0"/>
        <v>-5.1736881005193247E-4</v>
      </c>
    </row>
    <row r="8" spans="1:3">
      <c r="A8" s="1">
        <v>40360</v>
      </c>
      <c r="B8">
        <v>135.44999999999999</v>
      </c>
      <c r="C8" s="2">
        <f t="shared" si="0"/>
        <v>1.6268579457221488E-3</v>
      </c>
    </row>
    <row r="9" spans="1:3">
      <c r="A9" s="1">
        <v>40391</v>
      </c>
      <c r="B9">
        <v>136.44</v>
      </c>
      <c r="C9" s="2">
        <f t="shared" si="0"/>
        <v>7.3089700996677998E-3</v>
      </c>
    </row>
    <row r="10" spans="1:3">
      <c r="A10" s="1">
        <v>40422</v>
      </c>
      <c r="B10">
        <v>137.37</v>
      </c>
      <c r="C10" s="2">
        <f t="shared" si="0"/>
        <v>6.8161829375550376E-3</v>
      </c>
    </row>
    <row r="11" spans="1:3">
      <c r="A11" s="1">
        <v>40452</v>
      </c>
      <c r="B11">
        <v>138.06</v>
      </c>
      <c r="C11" s="2">
        <f t="shared" si="0"/>
        <v>5.0229307709106497E-3</v>
      </c>
    </row>
    <row r="12" spans="1:3">
      <c r="A12" s="1">
        <v>40483</v>
      </c>
      <c r="B12">
        <v>138.47999999999999</v>
      </c>
      <c r="C12" s="2">
        <f t="shared" si="0"/>
        <v>3.042155584528361E-3</v>
      </c>
    </row>
    <row r="13" spans="1:3">
      <c r="A13" s="1">
        <v>40513</v>
      </c>
      <c r="B13">
        <v>138.81</v>
      </c>
      <c r="C13" s="2">
        <f t="shared" si="0"/>
        <v>2.3830155979203127E-3</v>
      </c>
    </row>
    <row r="14" spans="1:3">
      <c r="A14" s="1">
        <v>40544</v>
      </c>
      <c r="B14">
        <v>139.62</v>
      </c>
      <c r="C14" s="2">
        <f t="shared" si="0"/>
        <v>5.8353144586125172E-3</v>
      </c>
    </row>
    <row r="15" spans="1:3">
      <c r="A15" s="1">
        <v>40575</v>
      </c>
      <c r="B15">
        <v>140.13</v>
      </c>
      <c r="C15" s="2">
        <f t="shared" si="0"/>
        <v>3.6527718091963202E-3</v>
      </c>
    </row>
    <row r="16" spans="1:3">
      <c r="A16" s="1">
        <v>40603</v>
      </c>
      <c r="B16">
        <v>140.65</v>
      </c>
      <c r="C16" s="2">
        <f t="shared" si="0"/>
        <v>3.7108399343468434E-3</v>
      </c>
    </row>
    <row r="17" spans="1:3">
      <c r="A17" s="1">
        <v>40634</v>
      </c>
      <c r="B17">
        <v>140.07</v>
      </c>
      <c r="C17" s="2">
        <f t="shared" si="0"/>
        <v>-4.1237113402062819E-3</v>
      </c>
    </row>
    <row r="18" spans="1:3">
      <c r="A18" s="1">
        <v>40664</v>
      </c>
      <c r="B18">
        <v>140.13</v>
      </c>
      <c r="C18" s="2">
        <f t="shared" si="0"/>
        <v>4.2835724994638724E-4</v>
      </c>
    </row>
    <row r="19" spans="1:3">
      <c r="A19" s="1">
        <v>40695</v>
      </c>
      <c r="B19">
        <v>139.85</v>
      </c>
      <c r="C19" s="2">
        <f t="shared" si="0"/>
        <v>-1.9981445800328901E-3</v>
      </c>
    </row>
    <row r="20" spans="1:3">
      <c r="A20" s="1">
        <v>40725</v>
      </c>
      <c r="B20">
        <v>140.13999999999999</v>
      </c>
      <c r="C20" s="2">
        <f t="shared" si="0"/>
        <v>2.0736503396494577E-3</v>
      </c>
    </row>
    <row r="21" spans="1:3">
      <c r="A21" s="1">
        <v>40756</v>
      </c>
      <c r="B21">
        <v>139.38</v>
      </c>
      <c r="C21" s="2">
        <f t="shared" si="0"/>
        <v>-5.4231482802911124E-3</v>
      </c>
    </row>
    <row r="22" spans="1:3">
      <c r="A22" s="1">
        <v>40787</v>
      </c>
      <c r="B22">
        <v>139.30000000000001</v>
      </c>
      <c r="C22" s="2">
        <f t="shared" si="0"/>
        <v>-5.7397044052220902E-4</v>
      </c>
    </row>
    <row r="23" spans="1:3">
      <c r="A23" s="1">
        <v>40817</v>
      </c>
      <c r="B23">
        <v>138.6</v>
      </c>
      <c r="C23" s="2">
        <f t="shared" si="0"/>
        <v>-5.0251256281408363E-3</v>
      </c>
    </row>
    <row r="24" spans="1:3">
      <c r="A24" s="1">
        <v>40848</v>
      </c>
      <c r="B24">
        <v>140.19</v>
      </c>
      <c r="C24" s="2">
        <f>B24/B23-1</f>
        <v>1.1471861471861411E-2</v>
      </c>
    </row>
    <row r="25" spans="1:3">
      <c r="A25" s="3" t="s">
        <v>2</v>
      </c>
      <c r="B25" s="4" t="s">
        <v>3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topLeftCell="A13" zoomScale="70" zoomScaleNormal="70" workbookViewId="0">
      <selection activeCell="C2" sqref="C2"/>
    </sheetView>
  </sheetViews>
  <sheetFormatPr defaultRowHeight="15"/>
  <sheetData>
    <row r="1" spans="1:4">
      <c r="C1" t="s">
        <v>170</v>
      </c>
      <c r="D1" t="s">
        <v>51</v>
      </c>
    </row>
    <row r="2" spans="1:4">
      <c r="A2" t="s">
        <v>4</v>
      </c>
      <c r="C2" s="5">
        <v>0.18996017000066753</v>
      </c>
    </row>
    <row r="3" spans="1:4">
      <c r="A3" t="s">
        <v>5</v>
      </c>
      <c r="C3" s="5">
        <v>0.1667857216448819</v>
      </c>
    </row>
    <row r="4" spans="1:4">
      <c r="A4" t="s">
        <v>6</v>
      </c>
      <c r="C4" s="5">
        <v>0.1618060336369774</v>
      </c>
    </row>
    <row r="5" spans="1:4">
      <c r="A5" t="s">
        <v>7</v>
      </c>
      <c r="C5" s="5">
        <v>0.15633717328200822</v>
      </c>
    </row>
    <row r="6" spans="1:4">
      <c r="A6" t="s">
        <v>8</v>
      </c>
      <c r="C6" s="5">
        <v>0.18164898203553848</v>
      </c>
      <c r="D6" s="5">
        <v>0.10269615268100574</v>
      </c>
    </row>
    <row r="7" spans="1:4">
      <c r="A7" t="s">
        <v>9</v>
      </c>
      <c r="C7" s="5">
        <v>0.17440756248111539</v>
      </c>
      <c r="D7" s="5">
        <v>1.6949152542372836E-2</v>
      </c>
    </row>
    <row r="8" spans="1:4">
      <c r="A8" t="s">
        <v>10</v>
      </c>
      <c r="C8" s="5">
        <v>0.17117911741212827</v>
      </c>
      <c r="D8" s="5">
        <v>1.1080332409971749E-3</v>
      </c>
    </row>
    <row r="9" spans="1:4">
      <c r="A9" t="s">
        <v>11</v>
      </c>
      <c r="C9" s="5">
        <v>0.15560716080619724</v>
      </c>
      <c r="D9" s="5">
        <v>-9.4289386705839084E-2</v>
      </c>
    </row>
    <row r="10" spans="1:4">
      <c r="A10" t="s">
        <v>12</v>
      </c>
      <c r="C10" s="5">
        <v>0.16712986394135004</v>
      </c>
      <c r="D10" s="5">
        <v>-0.11163003663003657</v>
      </c>
    </row>
    <row r="11" spans="1:4">
      <c r="A11" t="s">
        <v>13</v>
      </c>
      <c r="C11" s="5">
        <v>0.16019497352427864</v>
      </c>
      <c r="D11" s="5">
        <v>-8.2695810564663019E-2</v>
      </c>
    </row>
    <row r="12" spans="1:4">
      <c r="A12" t="s">
        <v>14</v>
      </c>
      <c r="C12" s="5">
        <v>0.16613467459818479</v>
      </c>
      <c r="D12" s="5">
        <v>-4.5563549160671402E-2</v>
      </c>
    </row>
    <row r="13" spans="1:4">
      <c r="A13" t="s">
        <v>15</v>
      </c>
      <c r="C13" s="5">
        <v>0.16238005289006421</v>
      </c>
      <c r="D13" s="5">
        <v>3.9736441966548242E-2</v>
      </c>
    </row>
    <row r="14" spans="1:4">
      <c r="A14" t="s">
        <v>16</v>
      </c>
      <c r="C14" s="5">
        <v>0.16294415984391519</v>
      </c>
      <c r="D14" s="5">
        <v>1.1132872899701107E-2</v>
      </c>
    </row>
    <row r="15" spans="1:4">
      <c r="A15" t="s">
        <v>17</v>
      </c>
      <c r="C15" s="5">
        <v>0.14864064154580175</v>
      </c>
      <c r="D15" s="5">
        <v>-7.6250992851469301E-2</v>
      </c>
    </row>
    <row r="16" spans="1:4">
      <c r="A16" t="s">
        <v>18</v>
      </c>
      <c r="C16" s="5">
        <v>0.152120611525184</v>
      </c>
      <c r="D16" s="5">
        <v>-6.9771936606107476E-2</v>
      </c>
    </row>
    <row r="17" spans="1:4">
      <c r="A17" t="s">
        <v>19</v>
      </c>
      <c r="C17" s="5">
        <v>0.14850028914032581</v>
      </c>
      <c r="D17" s="5">
        <v>-4.6017354002144906E-2</v>
      </c>
    </row>
    <row r="18" spans="1:4">
      <c r="A18" t="s">
        <v>20</v>
      </c>
      <c r="C18" s="5">
        <v>0.16097083845138985</v>
      </c>
      <c r="D18" s="5">
        <v>1.2743398919359716E-2</v>
      </c>
    </row>
    <row r="19" spans="1:4">
      <c r="A19" t="s">
        <v>21</v>
      </c>
      <c r="C19" s="5">
        <v>0.15895801424948378</v>
      </c>
      <c r="D19" s="5">
        <v>0.12478503869303514</v>
      </c>
    </row>
    <row r="20" spans="1:4">
      <c r="A20" t="s">
        <v>22</v>
      </c>
      <c r="C20" s="5">
        <v>0.16883960994002958</v>
      </c>
      <c r="D20" s="5">
        <v>0.14897153542489083</v>
      </c>
    </row>
    <row r="21" spans="1:4">
      <c r="A21" t="s">
        <v>23</v>
      </c>
      <c r="C21" s="5">
        <v>0.155358827232183</v>
      </c>
      <c r="D21" s="5">
        <v>8.1042411854880037E-2</v>
      </c>
    </row>
    <row r="22" spans="1:4">
      <c r="A22" t="s">
        <v>24</v>
      </c>
      <c r="C22" s="5">
        <v>0.1607910750096628</v>
      </c>
      <c r="D22" s="5">
        <v>2.4662774310449054E-2</v>
      </c>
    </row>
    <row r="23" spans="1:4">
      <c r="A23" t="s">
        <v>25</v>
      </c>
      <c r="C23" s="5">
        <v>0.1606817493069144</v>
      </c>
      <c r="D23" s="5">
        <v>4.4720496894409933E-2</v>
      </c>
    </row>
    <row r="24" spans="1:4">
      <c r="A24" t="s">
        <v>26</v>
      </c>
      <c r="C24" s="5">
        <v>0.1642568778940037</v>
      </c>
      <c r="D24" s="5">
        <v>2.65822784810128E-2</v>
      </c>
    </row>
    <row r="25" spans="1:4">
      <c r="A25" t="s">
        <v>27</v>
      </c>
      <c r="C25" s="5">
        <v>0.15238088621972443</v>
      </c>
      <c r="D25" s="5">
        <v>4.8875023633957237E-2</v>
      </c>
    </row>
    <row r="26" spans="1:4">
      <c r="A26" t="s">
        <v>28</v>
      </c>
      <c r="C26" s="5">
        <v>0.16710582251018793</v>
      </c>
      <c r="D26" s="5">
        <v>0.11867570488260148</v>
      </c>
    </row>
    <row r="27" spans="1:4">
      <c r="A27" t="s">
        <v>29</v>
      </c>
      <c r="C27" s="5">
        <v>0.16401301740098825</v>
      </c>
      <c r="D27" s="5">
        <v>6.823378761547616E-2</v>
      </c>
    </row>
    <row r="28" spans="1:4">
      <c r="A28" t="s">
        <v>30</v>
      </c>
      <c r="C28" s="5">
        <v>0.16830402324267826</v>
      </c>
      <c r="D28" s="5">
        <v>9.0012330456226808E-2</v>
      </c>
    </row>
    <row r="29" spans="1:4">
      <c r="A29" t="s">
        <v>31</v>
      </c>
      <c r="C29" s="5">
        <v>0.15844616200958234</v>
      </c>
      <c r="D29" s="5">
        <v>0.11545741324921144</v>
      </c>
    </row>
    <row r="30" spans="1:4">
      <c r="A30" t="s">
        <v>32</v>
      </c>
      <c r="C30" s="5">
        <v>0.16791461507832453</v>
      </c>
      <c r="D30" s="5">
        <v>9.2649512602090089E-2</v>
      </c>
    </row>
    <row r="31" spans="1:4">
      <c r="A31" t="s">
        <v>33</v>
      </c>
      <c r="C31" s="5">
        <v>0.17068012526039267</v>
      </c>
      <c r="D31" s="5">
        <v>0.14145046664954197</v>
      </c>
    </row>
    <row r="32" spans="1:4">
      <c r="A32" t="s">
        <v>34</v>
      </c>
      <c r="C32" s="5">
        <v>0.18281912484313856</v>
      </c>
      <c r="D32" s="5">
        <v>0.15909825468648986</v>
      </c>
    </row>
    <row r="33" spans="1:4">
      <c r="A33" t="s">
        <v>35</v>
      </c>
      <c r="C33" s="5">
        <v>0.17552948884680936</v>
      </c>
      <c r="D33" s="5">
        <v>0.15732062055591456</v>
      </c>
    </row>
    <row r="34" spans="1:4">
      <c r="A34" t="s">
        <v>36</v>
      </c>
      <c r="C34" s="5">
        <v>0.18287066373261748</v>
      </c>
      <c r="D34" s="5">
        <v>0.14933290467770455</v>
      </c>
    </row>
    <row r="35" spans="1:4">
      <c r="A35" t="s">
        <v>37</v>
      </c>
      <c r="C35" s="5">
        <v>0.1870491172189761</v>
      </c>
      <c r="D35" s="5">
        <v>0.16330357812617224</v>
      </c>
    </row>
    <row r="36" spans="1:4">
      <c r="A36" t="s">
        <v>38</v>
      </c>
      <c r="C36" s="5">
        <v>0.20621284234553905</v>
      </c>
      <c r="D36" s="5">
        <v>0.19226211223422807</v>
      </c>
    </row>
    <row r="37" spans="1:4">
      <c r="A37" t="s">
        <v>39</v>
      </c>
      <c r="C37" s="5">
        <v>0.18725911890099478</v>
      </c>
      <c r="D37" s="5">
        <v>4.1611394260978818E-2</v>
      </c>
    </row>
    <row r="38" spans="1:4">
      <c r="A38" t="s">
        <v>40</v>
      </c>
      <c r="C38" s="5">
        <v>0.17023581025500412</v>
      </c>
      <c r="D38" s="5">
        <v>-0.13552447552447544</v>
      </c>
    </row>
    <row r="39" spans="1:4">
      <c r="A39" t="s">
        <v>41</v>
      </c>
      <c r="C39" s="5">
        <v>0.1721717897921603</v>
      </c>
      <c r="D39" s="5">
        <v>-0.1363812225947898</v>
      </c>
    </row>
    <row r="40" spans="1:4">
      <c r="A40" t="s">
        <v>42</v>
      </c>
      <c r="C40" s="5">
        <v>0.19184178715464448</v>
      </c>
      <c r="D40" s="5">
        <v>-9.0218090393498263E-2</v>
      </c>
    </row>
    <row r="41" spans="1:4">
      <c r="A41" t="s">
        <v>43</v>
      </c>
      <c r="C41" s="5">
        <v>0.1863958642712788</v>
      </c>
      <c r="D41" s="5">
        <v>9.6454185937395298E-2</v>
      </c>
    </row>
    <row r="42" spans="1:4">
      <c r="A42" t="s">
        <v>44</v>
      </c>
      <c r="C42" s="5">
        <v>0.19241814511745983</v>
      </c>
      <c r="D42" s="5">
        <v>0.29881896133311758</v>
      </c>
    </row>
    <row r="43" spans="1:4">
      <c r="A43" t="s">
        <v>45</v>
      </c>
      <c r="C43" s="5">
        <v>0.19217083002102262</v>
      </c>
      <c r="D43" s="5">
        <v>0.27163443589935032</v>
      </c>
    </row>
    <row r="44" spans="1:4">
      <c r="A44" t="s">
        <v>46</v>
      </c>
      <c r="C44" s="5">
        <v>0.20466080847963231</v>
      </c>
      <c r="D44" s="5">
        <v>0.20263496143958881</v>
      </c>
    </row>
    <row r="45" spans="1:4">
      <c r="A45" t="s">
        <v>47</v>
      </c>
      <c r="C45" s="5">
        <v>0.18920956541185824</v>
      </c>
      <c r="D45" s="5">
        <v>0.11119941313118953</v>
      </c>
    </row>
    <row r="46" spans="1:4">
      <c r="A46" t="s">
        <v>48</v>
      </c>
      <c r="C46" s="5">
        <v>0.19519620652486869</v>
      </c>
      <c r="D46" s="5">
        <v>8.8440458395615318E-2</v>
      </c>
    </row>
    <row r="47" spans="1:4">
      <c r="A47" t="s">
        <v>49</v>
      </c>
      <c r="C47" s="5">
        <v>0.18844169820234646</v>
      </c>
      <c r="D47" s="5">
        <v>6.1887146967294804E-2</v>
      </c>
    </row>
    <row r="48" spans="1:4">
      <c r="A48" t="s">
        <v>50</v>
      </c>
      <c r="C48" s="5">
        <v>0.20020502394652945</v>
      </c>
      <c r="D48" s="5">
        <v>2.4795596644044293E-2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6"/>
  <sheetViews>
    <sheetView workbookViewId="0">
      <pane xSplit="1" ySplit="1" topLeftCell="B140" activePane="bottomRight" state="frozen"/>
      <selection pane="topRight" activeCell="B1" sqref="B1"/>
      <selection pane="bottomLeft" activeCell="A2" sqref="A2"/>
      <selection pane="bottomRight" activeCell="K145" sqref="K145"/>
    </sheetView>
  </sheetViews>
  <sheetFormatPr defaultColWidth="14.7109375" defaultRowHeight="15"/>
  <cols>
    <col min="1" max="1" width="7.28515625" bestFit="1" customWidth="1"/>
    <col min="2" max="2" width="9.85546875" bestFit="1" customWidth="1"/>
    <col min="3" max="3" width="10.42578125" bestFit="1" customWidth="1"/>
    <col min="4" max="4" width="14.42578125" bestFit="1" customWidth="1"/>
    <col min="5" max="5" width="10.7109375" bestFit="1" customWidth="1"/>
  </cols>
  <sheetData>
    <row r="1" spans="1:10" s="20" customFormat="1" ht="51" customHeight="1">
      <c r="A1" s="20" t="s">
        <v>67</v>
      </c>
      <c r="B1" s="20" t="s">
        <v>68</v>
      </c>
      <c r="C1" s="20" t="s">
        <v>69</v>
      </c>
      <c r="D1" s="20" t="s">
        <v>70</v>
      </c>
      <c r="E1" s="20" t="s">
        <v>71</v>
      </c>
    </row>
    <row r="2" spans="1:10">
      <c r="A2" s="1">
        <v>36526</v>
      </c>
      <c r="B2" s="21">
        <f>'[3]BC (BCB)'!D2/1000000</f>
        <v>-1.1570000000000001E-4</v>
      </c>
      <c r="C2" s="21">
        <f>'[3]Serviços e Rendas'!N2</f>
        <v>-912.59999999999991</v>
      </c>
      <c r="D2">
        <v>114.4</v>
      </c>
      <c r="E2" s="21">
        <f>B2+C2+D2</f>
        <v>-798.20011569999997</v>
      </c>
    </row>
    <row r="3" spans="1:10">
      <c r="A3" s="1">
        <v>36557</v>
      </c>
      <c r="B3" s="21">
        <f>'[3]BC (BCB)'!D3/1000000</f>
        <v>7.6099999999999993E-5</v>
      </c>
      <c r="C3" s="21">
        <f>'[3]Serviços e Rendas'!N3</f>
        <v>-1351</v>
      </c>
      <c r="D3">
        <v>108.1</v>
      </c>
      <c r="E3" s="21">
        <f t="shared" ref="E3:E66" si="0">B3+C3+D3</f>
        <v>-1242.8999239000002</v>
      </c>
    </row>
    <row r="4" spans="1:10">
      <c r="A4" s="1">
        <v>36586</v>
      </c>
      <c r="B4" s="21">
        <f>'[3]BC (BCB)'!D4/1000000</f>
        <v>2.0999999999999999E-5</v>
      </c>
      <c r="C4" s="21">
        <f>'[3]Serviços e Rendas'!N4</f>
        <v>-2051.6999999999998</v>
      </c>
      <c r="D4">
        <v>125.9</v>
      </c>
      <c r="E4" s="21">
        <f t="shared" si="0"/>
        <v>-1925.7999789999999</v>
      </c>
    </row>
    <row r="5" spans="1:10">
      <c r="A5" s="1">
        <v>36617</v>
      </c>
      <c r="B5" s="21">
        <f>'[3]BC (BCB)'!D5/1000000</f>
        <v>1.863E-4</v>
      </c>
      <c r="C5" s="21">
        <f>'[3]Serviços e Rendas'!N5</f>
        <v>-3289.6000000000004</v>
      </c>
      <c r="D5">
        <v>121.3</v>
      </c>
      <c r="E5" s="21">
        <f t="shared" si="0"/>
        <v>-3168.2998137</v>
      </c>
    </row>
    <row r="6" spans="1:10">
      <c r="A6" s="1">
        <v>36647</v>
      </c>
      <c r="B6" s="21">
        <f>'[3]BC (BCB)'!D6/1000000</f>
        <v>3.6210000000000002E-4</v>
      </c>
      <c r="C6" s="21">
        <f>'[3]Serviços e Rendas'!N6</f>
        <v>-2101.6999999999998</v>
      </c>
      <c r="D6">
        <v>141.4</v>
      </c>
      <c r="E6" s="21">
        <f t="shared" si="0"/>
        <v>-1960.2996378999997</v>
      </c>
    </row>
    <row r="7" spans="1:10">
      <c r="A7" s="1">
        <v>36678</v>
      </c>
      <c r="B7" s="21">
        <f>'[3]BC (BCB)'!D7</f>
        <v>256</v>
      </c>
      <c r="C7" s="21">
        <f>'[3]Serviços e Rendas'!N7</f>
        <v>-2792.7000000000003</v>
      </c>
      <c r="D7">
        <v>124.1</v>
      </c>
      <c r="E7" s="21">
        <f t="shared" si="0"/>
        <v>-2412.6000000000004</v>
      </c>
    </row>
    <row r="8" spans="1:10">
      <c r="A8" s="1">
        <v>36708</v>
      </c>
      <c r="B8" s="21">
        <f>'[3]BC (BCB)'!D8</f>
        <v>116</v>
      </c>
      <c r="C8" s="21">
        <f>'[3]Serviços e Rendas'!N8</f>
        <v>-1531.2</v>
      </c>
      <c r="D8">
        <v>112.6</v>
      </c>
      <c r="E8" s="21">
        <f t="shared" si="0"/>
        <v>-1302.6000000000001</v>
      </c>
    </row>
    <row r="9" spans="1:10">
      <c r="A9" s="1">
        <v>36739</v>
      </c>
      <c r="B9" s="21">
        <f>'[3]BC (BCB)'!D9</f>
        <v>96.1</v>
      </c>
      <c r="C9" s="21">
        <f>'[3]Serviços e Rendas'!N9</f>
        <v>-1692.1</v>
      </c>
      <c r="D9">
        <v>132.80000000000001</v>
      </c>
      <c r="E9" s="21">
        <f t="shared" si="0"/>
        <v>-1463.2</v>
      </c>
    </row>
    <row r="10" spans="1:10">
      <c r="A10" s="1">
        <v>36770</v>
      </c>
      <c r="B10" s="21">
        <f>'[3]BC (BCB)'!D10</f>
        <v>-321.7</v>
      </c>
      <c r="C10" s="21">
        <f>'[3]Serviços e Rendas'!N10</f>
        <v>-1393.1</v>
      </c>
      <c r="D10">
        <v>116.5</v>
      </c>
      <c r="E10" s="21">
        <f t="shared" si="0"/>
        <v>-1598.3</v>
      </c>
    </row>
    <row r="11" spans="1:10">
      <c r="A11" s="1">
        <v>36800</v>
      </c>
      <c r="B11" s="21">
        <f>'[3]BC (BCB)'!D11</f>
        <v>-528</v>
      </c>
      <c r="C11" s="21">
        <f>'[3]Serviços e Rendas'!N11</f>
        <v>-3061.6</v>
      </c>
      <c r="D11">
        <v>137.6</v>
      </c>
      <c r="E11" s="21">
        <f t="shared" si="0"/>
        <v>-3452</v>
      </c>
    </row>
    <row r="12" spans="1:10" ht="45">
      <c r="A12" s="1">
        <v>36831</v>
      </c>
      <c r="B12" s="21">
        <f>'[3]BC (BCB)'!D12</f>
        <v>-632.29999999999995</v>
      </c>
      <c r="C12" s="21">
        <f>'[3]Serviços e Rendas'!N12</f>
        <v>-2000.5</v>
      </c>
      <c r="D12">
        <v>142.1</v>
      </c>
      <c r="E12" s="21">
        <f t="shared" si="0"/>
        <v>-2490.7000000000003</v>
      </c>
      <c r="G12" s="20" t="s">
        <v>68</v>
      </c>
      <c r="H12" s="20" t="s">
        <v>69</v>
      </c>
      <c r="I12" s="20" t="s">
        <v>70</v>
      </c>
      <c r="J12" s="20" t="s">
        <v>72</v>
      </c>
    </row>
    <row r="13" spans="1:10">
      <c r="A13" s="1">
        <v>36861</v>
      </c>
      <c r="B13" s="21">
        <f>'[3]BC (BCB)'!D13</f>
        <v>-213.6</v>
      </c>
      <c r="C13" s="21">
        <f>'[3]Serviços e Rendas'!N13</f>
        <v>-2870</v>
      </c>
      <c r="D13">
        <v>144.19999999999999</v>
      </c>
      <c r="E13" s="21">
        <f t="shared" si="0"/>
        <v>-2939.4</v>
      </c>
      <c r="G13" s="21">
        <f t="shared" ref="G13:G76" si="1">SUM(B2:B13)</f>
        <v>-1227.4994701999999</v>
      </c>
      <c r="H13" s="21">
        <f t="shared" ref="H13:H76" si="2">SUM(C2:C13)</f>
        <v>-25047.8</v>
      </c>
      <c r="I13" s="21">
        <f t="shared" ref="I13:I76" si="3">SUM(D2:D13)</f>
        <v>1521</v>
      </c>
      <c r="J13" s="21">
        <f t="shared" ref="J13:J76" si="4">SUM(E2:E13)</f>
        <v>-24754.299470200003</v>
      </c>
    </row>
    <row r="14" spans="1:10">
      <c r="A14" s="1">
        <v>36892</v>
      </c>
      <c r="B14" s="21">
        <f>'[3]BC (BCB)'!D14</f>
        <v>-476.3</v>
      </c>
      <c r="C14" s="21">
        <f>'[3]Serviços e Rendas'!N14</f>
        <v>-1961.9</v>
      </c>
      <c r="D14">
        <v>132.5</v>
      </c>
      <c r="E14" s="21">
        <f t="shared" si="0"/>
        <v>-2305.7000000000003</v>
      </c>
      <c r="G14" s="21">
        <f t="shared" si="1"/>
        <v>-1703.7993544999997</v>
      </c>
      <c r="H14" s="21">
        <f t="shared" si="2"/>
        <v>-26097.100000000002</v>
      </c>
      <c r="I14" s="21">
        <f t="shared" si="3"/>
        <v>1539.1</v>
      </c>
      <c r="J14" s="21">
        <f t="shared" si="4"/>
        <v>-26261.799354500003</v>
      </c>
    </row>
    <row r="15" spans="1:10">
      <c r="A15" s="1">
        <v>36923</v>
      </c>
      <c r="B15" s="21">
        <f>'[3]BC (BCB)'!D15</f>
        <v>77.7</v>
      </c>
      <c r="C15" s="21">
        <f>'[3]Serviços e Rendas'!N15</f>
        <v>-1939.6999999999998</v>
      </c>
      <c r="D15">
        <v>107.9</v>
      </c>
      <c r="E15" s="21">
        <f t="shared" si="0"/>
        <v>-1754.0999999999997</v>
      </c>
      <c r="G15" s="21">
        <f t="shared" si="1"/>
        <v>-1626.0994305999998</v>
      </c>
      <c r="H15" s="21">
        <f t="shared" si="2"/>
        <v>-26685.800000000003</v>
      </c>
      <c r="I15" s="21">
        <f t="shared" si="3"/>
        <v>1538.9000000000003</v>
      </c>
      <c r="J15" s="21">
        <f t="shared" si="4"/>
        <v>-26772.999430600001</v>
      </c>
    </row>
    <row r="16" spans="1:10">
      <c r="A16" s="1">
        <v>36951</v>
      </c>
      <c r="B16" s="21">
        <f>'[3]BC (BCB)'!D16</f>
        <v>-279.89999999999998</v>
      </c>
      <c r="C16" s="21">
        <f>'[3]Serviços e Rendas'!N16</f>
        <v>-2477.1</v>
      </c>
      <c r="D16">
        <v>149.1</v>
      </c>
      <c r="E16" s="21">
        <f t="shared" si="0"/>
        <v>-2607.9</v>
      </c>
      <c r="G16" s="21">
        <f t="shared" si="1"/>
        <v>-1905.9994515999997</v>
      </c>
      <c r="H16" s="21">
        <f t="shared" si="2"/>
        <v>-27111.200000000001</v>
      </c>
      <c r="I16" s="21">
        <f t="shared" si="3"/>
        <v>1562.1000000000001</v>
      </c>
      <c r="J16" s="21">
        <f t="shared" si="4"/>
        <v>-27455.099451600003</v>
      </c>
    </row>
    <row r="17" spans="1:10">
      <c r="A17" s="1">
        <v>36982</v>
      </c>
      <c r="B17" s="21">
        <f>'[3]BC (BCB)'!D17</f>
        <v>120.2</v>
      </c>
      <c r="C17" s="21">
        <f>'[3]Serviços e Rendas'!N17</f>
        <v>-2626.9</v>
      </c>
      <c r="D17">
        <v>129.30000000000001</v>
      </c>
      <c r="E17" s="21">
        <f t="shared" si="0"/>
        <v>-2377.4</v>
      </c>
      <c r="G17" s="21">
        <f t="shared" si="1"/>
        <v>-1785.7996378999999</v>
      </c>
      <c r="H17" s="21">
        <f t="shared" si="2"/>
        <v>-26448.500000000004</v>
      </c>
      <c r="I17" s="21">
        <f t="shared" si="3"/>
        <v>1570.1000000000001</v>
      </c>
      <c r="J17" s="21">
        <f t="shared" si="4"/>
        <v>-26664.199637900005</v>
      </c>
    </row>
    <row r="18" spans="1:10">
      <c r="A18" s="1">
        <v>37012</v>
      </c>
      <c r="B18" s="21">
        <f>'[3]BC (BCB)'!D18</f>
        <v>210.9</v>
      </c>
      <c r="C18" s="21">
        <f>'[3]Serviços e Rendas'!N18</f>
        <v>-2535.8999999999996</v>
      </c>
      <c r="D18">
        <v>139.5</v>
      </c>
      <c r="E18" s="21">
        <f t="shared" si="0"/>
        <v>-2185.4999999999995</v>
      </c>
      <c r="G18" s="21">
        <f t="shared" si="1"/>
        <v>-1574.8999999999994</v>
      </c>
      <c r="H18" s="21">
        <f t="shared" si="2"/>
        <v>-26882.700000000004</v>
      </c>
      <c r="I18" s="21">
        <f t="shared" si="3"/>
        <v>1568.2</v>
      </c>
      <c r="J18" s="21">
        <f t="shared" si="4"/>
        <v>-26889.4</v>
      </c>
    </row>
    <row r="19" spans="1:10">
      <c r="A19" s="1">
        <v>37043</v>
      </c>
      <c r="B19" s="21">
        <f>'[3]BC (BCB)'!D19</f>
        <v>280.39999999999998</v>
      </c>
      <c r="C19" s="21">
        <f>'[3]Serviços e Rendas'!N19</f>
        <v>-2511.3000000000002</v>
      </c>
      <c r="D19">
        <v>120.7</v>
      </c>
      <c r="E19" s="21">
        <f t="shared" si="0"/>
        <v>-2110.2000000000003</v>
      </c>
      <c r="G19" s="21">
        <f t="shared" si="1"/>
        <v>-1550.5</v>
      </c>
      <c r="H19" s="21">
        <f t="shared" si="2"/>
        <v>-26601.3</v>
      </c>
      <c r="I19" s="21">
        <f t="shared" si="3"/>
        <v>1564.8</v>
      </c>
      <c r="J19" s="21">
        <f t="shared" si="4"/>
        <v>-26587.000000000004</v>
      </c>
    </row>
    <row r="20" spans="1:10">
      <c r="A20" s="1">
        <v>37073</v>
      </c>
      <c r="B20" s="21">
        <f>'[3]BC (BCB)'!D20</f>
        <v>107.8</v>
      </c>
      <c r="C20" s="21">
        <f>'[3]Serviços e Rendas'!N20</f>
        <v>-2279</v>
      </c>
      <c r="D20">
        <v>135.1</v>
      </c>
      <c r="E20" s="21">
        <f t="shared" si="0"/>
        <v>-2036.1</v>
      </c>
      <c r="G20" s="21">
        <f t="shared" si="1"/>
        <v>-1558.7</v>
      </c>
      <c r="H20" s="21">
        <f t="shared" si="2"/>
        <v>-27349.099999999995</v>
      </c>
      <c r="I20" s="21">
        <f t="shared" si="3"/>
        <v>1587.3</v>
      </c>
      <c r="J20" s="21">
        <f t="shared" si="4"/>
        <v>-27320.500000000004</v>
      </c>
    </row>
    <row r="21" spans="1:10">
      <c r="A21" s="1">
        <v>37104</v>
      </c>
      <c r="B21" s="21">
        <f>'[3]BC (BCB)'!D21</f>
        <v>628.1</v>
      </c>
      <c r="C21" s="21">
        <f>'[3]Serviços e Rendas'!N21</f>
        <v>-1910.7</v>
      </c>
      <c r="D21">
        <v>138.30000000000001</v>
      </c>
      <c r="E21" s="21">
        <f t="shared" si="0"/>
        <v>-1144.3</v>
      </c>
      <c r="G21" s="21">
        <f t="shared" si="1"/>
        <v>-1026.7000000000003</v>
      </c>
      <c r="H21" s="21">
        <f t="shared" si="2"/>
        <v>-27567.699999999997</v>
      </c>
      <c r="I21" s="21">
        <f t="shared" si="3"/>
        <v>1592.8</v>
      </c>
      <c r="J21" s="21">
        <f t="shared" si="4"/>
        <v>-27001.600000000002</v>
      </c>
    </row>
    <row r="22" spans="1:10">
      <c r="A22" s="1">
        <v>37135</v>
      </c>
      <c r="B22" s="21">
        <f>'[3]BC (BCB)'!D22</f>
        <v>595.70000000000005</v>
      </c>
      <c r="C22" s="21">
        <f>'[3]Serviços e Rendas'!N22</f>
        <v>-1640.3000000000002</v>
      </c>
      <c r="D22">
        <v>132.4</v>
      </c>
      <c r="E22" s="21">
        <f t="shared" si="0"/>
        <v>-912.20000000000016</v>
      </c>
      <c r="G22" s="21">
        <f t="shared" si="1"/>
        <v>-109.29999999999961</v>
      </c>
      <c r="H22" s="21">
        <f t="shared" si="2"/>
        <v>-27814.899999999998</v>
      </c>
      <c r="I22" s="21">
        <f t="shared" si="3"/>
        <v>1608.7</v>
      </c>
      <c r="J22" s="21">
        <f t="shared" si="4"/>
        <v>-26315.5</v>
      </c>
    </row>
    <row r="23" spans="1:10">
      <c r="A23" s="1">
        <v>37165</v>
      </c>
      <c r="B23" s="21">
        <f>'[3]BC (BCB)'!D23</f>
        <v>245.9</v>
      </c>
      <c r="C23" s="21">
        <f>'[3]Serviços e Rendas'!N23</f>
        <v>-2836.8</v>
      </c>
      <c r="D23">
        <v>149.5</v>
      </c>
      <c r="E23" s="21">
        <f t="shared" si="0"/>
        <v>-2441.4</v>
      </c>
      <c r="G23" s="21">
        <f t="shared" si="1"/>
        <v>664.6</v>
      </c>
      <c r="H23" s="21">
        <f t="shared" si="2"/>
        <v>-27590.1</v>
      </c>
      <c r="I23" s="21">
        <f t="shared" si="3"/>
        <v>1620.6</v>
      </c>
      <c r="J23" s="21">
        <f t="shared" si="4"/>
        <v>-25304.9</v>
      </c>
    </row>
    <row r="24" spans="1:10">
      <c r="A24" s="1">
        <v>37196</v>
      </c>
      <c r="B24" s="21">
        <f>'[3]BC (BCB)'!D24</f>
        <v>286.89999999999998</v>
      </c>
      <c r="C24" s="21">
        <f>'[3]Serviços e Rendas'!N24</f>
        <v>-1997.5</v>
      </c>
      <c r="D24">
        <v>158</v>
      </c>
      <c r="E24" s="21">
        <f t="shared" si="0"/>
        <v>-1552.6</v>
      </c>
      <c r="G24" s="21">
        <f t="shared" si="1"/>
        <v>1583.8000000000002</v>
      </c>
      <c r="H24" s="21">
        <f t="shared" si="2"/>
        <v>-27587.1</v>
      </c>
      <c r="I24" s="21">
        <f t="shared" si="3"/>
        <v>1636.5</v>
      </c>
      <c r="J24" s="21">
        <f t="shared" si="4"/>
        <v>-24366.799999999999</v>
      </c>
    </row>
    <row r="25" spans="1:10">
      <c r="A25" s="1">
        <v>37226</v>
      </c>
      <c r="B25" s="21">
        <f>'[3]BC (BCB)'!D25</f>
        <v>853.1</v>
      </c>
      <c r="C25" s="21">
        <f>'[3]Serviços e Rendas'!N25</f>
        <v>-2785.3</v>
      </c>
      <c r="D25">
        <v>145.30000000000001</v>
      </c>
      <c r="E25" s="21">
        <f t="shared" si="0"/>
        <v>-1786.9000000000003</v>
      </c>
      <c r="G25" s="21">
        <f t="shared" si="1"/>
        <v>2650.5</v>
      </c>
      <c r="H25" s="21">
        <f t="shared" si="2"/>
        <v>-27502.399999999998</v>
      </c>
      <c r="I25" s="21">
        <f t="shared" si="3"/>
        <v>1637.6000000000001</v>
      </c>
      <c r="J25" s="21">
        <f t="shared" si="4"/>
        <v>-23214.300000000003</v>
      </c>
    </row>
    <row r="26" spans="1:10">
      <c r="A26" s="1">
        <v>37257</v>
      </c>
      <c r="B26" s="21">
        <f>'[3]BC (BCB)'!D26</f>
        <v>168.9</v>
      </c>
      <c r="C26" s="21">
        <f>'[3]Serviços e Rendas'!N26</f>
        <v>-1470.1000000000001</v>
      </c>
      <c r="D26">
        <v>127.3</v>
      </c>
      <c r="E26" s="21">
        <f t="shared" si="0"/>
        <v>-1173.9000000000001</v>
      </c>
      <c r="G26" s="21">
        <f t="shared" si="1"/>
        <v>3295.7000000000003</v>
      </c>
      <c r="H26" s="21">
        <f t="shared" si="2"/>
        <v>-27010.599999999995</v>
      </c>
      <c r="I26" s="21">
        <f t="shared" si="3"/>
        <v>1632.4</v>
      </c>
      <c r="J26" s="21">
        <f t="shared" si="4"/>
        <v>-22082.500000000004</v>
      </c>
    </row>
    <row r="27" spans="1:10">
      <c r="A27" s="1">
        <v>37288</v>
      </c>
      <c r="B27" s="21">
        <f>'[3]BC (BCB)'!D27</f>
        <v>261.5</v>
      </c>
      <c r="C27" s="21">
        <f>'[3]Serviços e Rendas'!N27</f>
        <v>-1450.5</v>
      </c>
      <c r="D27">
        <v>117.8</v>
      </c>
      <c r="E27" s="21">
        <f t="shared" si="0"/>
        <v>-1071.2</v>
      </c>
      <c r="G27" s="21">
        <f t="shared" si="1"/>
        <v>3479.5</v>
      </c>
      <c r="H27" s="21">
        <f t="shared" si="2"/>
        <v>-26521.399999999998</v>
      </c>
      <c r="I27" s="21">
        <f t="shared" si="3"/>
        <v>1642.3</v>
      </c>
      <c r="J27" s="21">
        <f t="shared" si="4"/>
        <v>-21399.600000000002</v>
      </c>
    </row>
    <row r="28" spans="1:10">
      <c r="A28" s="1">
        <v>37316</v>
      </c>
      <c r="B28" s="21">
        <f>'[3]BC (BCB)'!D28</f>
        <v>597.1</v>
      </c>
      <c r="C28" s="21">
        <f>'[3]Serviços e Rendas'!N28</f>
        <v>-1720.5</v>
      </c>
      <c r="D28">
        <v>121.1</v>
      </c>
      <c r="E28" s="21">
        <f t="shared" si="0"/>
        <v>-1002.3000000000001</v>
      </c>
      <c r="G28" s="21">
        <f t="shared" si="1"/>
        <v>4356.5</v>
      </c>
      <c r="H28" s="21">
        <f t="shared" si="2"/>
        <v>-25764.799999999996</v>
      </c>
      <c r="I28" s="21">
        <f t="shared" si="3"/>
        <v>1614.3</v>
      </c>
      <c r="J28" s="21">
        <f t="shared" si="4"/>
        <v>-19794.000000000004</v>
      </c>
    </row>
    <row r="29" spans="1:10">
      <c r="A29" s="1">
        <v>37347</v>
      </c>
      <c r="B29" s="21">
        <f>'[3]BC (BCB)'!D29</f>
        <v>501.7</v>
      </c>
      <c r="C29" s="21">
        <f>'[3]Serviços e Rendas'!N29</f>
        <v>-2702.7</v>
      </c>
      <c r="D29">
        <v>247.7</v>
      </c>
      <c r="E29" s="21">
        <f t="shared" si="0"/>
        <v>-1953.3</v>
      </c>
      <c r="G29" s="21">
        <f t="shared" si="1"/>
        <v>4738</v>
      </c>
      <c r="H29" s="21">
        <f t="shared" si="2"/>
        <v>-25840.6</v>
      </c>
      <c r="I29" s="21">
        <f t="shared" si="3"/>
        <v>1732.6999999999998</v>
      </c>
      <c r="J29" s="21">
        <f t="shared" si="4"/>
        <v>-19369.899999999998</v>
      </c>
    </row>
    <row r="30" spans="1:10">
      <c r="A30" s="1">
        <v>37377</v>
      </c>
      <c r="B30" s="21">
        <f>'[3]BC (BCB)'!D30</f>
        <v>378</v>
      </c>
      <c r="C30" s="21">
        <f>'[3]Serviços e Rendas'!N30</f>
        <v>-2424.3000000000002</v>
      </c>
      <c r="D30">
        <v>146.19999999999999</v>
      </c>
      <c r="E30" s="21">
        <f t="shared" si="0"/>
        <v>-1900.1000000000001</v>
      </c>
      <c r="G30" s="21">
        <f t="shared" si="1"/>
        <v>4905.1000000000004</v>
      </c>
      <c r="H30" s="21">
        <f t="shared" si="2"/>
        <v>-25728.999999999996</v>
      </c>
      <c r="I30" s="21">
        <f t="shared" si="3"/>
        <v>1739.3999999999999</v>
      </c>
      <c r="J30" s="21">
        <f t="shared" si="4"/>
        <v>-19084.5</v>
      </c>
    </row>
    <row r="31" spans="1:10">
      <c r="A31" s="1">
        <v>37408</v>
      </c>
      <c r="B31" s="21">
        <f>'[3]BC (BCB)'!D31</f>
        <v>678.8</v>
      </c>
      <c r="C31" s="21">
        <f>'[3]Serviços e Rendas'!N31</f>
        <v>-2134.4</v>
      </c>
      <c r="D31">
        <v>163.30000000000001</v>
      </c>
      <c r="E31" s="21">
        <f t="shared" si="0"/>
        <v>-1292.3000000000002</v>
      </c>
      <c r="G31" s="21">
        <f t="shared" si="1"/>
        <v>5303.5</v>
      </c>
      <c r="H31" s="21">
        <f t="shared" si="2"/>
        <v>-25352.1</v>
      </c>
      <c r="I31" s="21">
        <f t="shared" si="3"/>
        <v>1781.9999999999998</v>
      </c>
      <c r="J31" s="21">
        <f t="shared" si="4"/>
        <v>-18266.599999999999</v>
      </c>
    </row>
    <row r="32" spans="1:10">
      <c r="A32" s="1">
        <v>37438</v>
      </c>
      <c r="B32" s="21">
        <f>'[3]BC (BCB)'!D32</f>
        <v>1199.8</v>
      </c>
      <c r="C32" s="21">
        <f>'[3]Serviços e Rendas'!N32</f>
        <v>-1977.6</v>
      </c>
      <c r="D32">
        <v>234.2</v>
      </c>
      <c r="E32" s="21">
        <f t="shared" si="0"/>
        <v>-543.59999999999991</v>
      </c>
      <c r="G32" s="21">
        <f t="shared" si="1"/>
        <v>6395.5000000000009</v>
      </c>
      <c r="H32" s="21">
        <f t="shared" si="2"/>
        <v>-25050.699999999997</v>
      </c>
      <c r="I32" s="21">
        <f t="shared" si="3"/>
        <v>1881.1</v>
      </c>
      <c r="J32" s="21">
        <f t="shared" si="4"/>
        <v>-16774.099999999999</v>
      </c>
    </row>
    <row r="33" spans="1:10">
      <c r="A33" s="1">
        <v>37469</v>
      </c>
      <c r="B33" s="21">
        <f>'[3]BC (BCB)'!D33</f>
        <v>1576.9</v>
      </c>
      <c r="C33" s="21">
        <f>'[3]Serviços e Rendas'!N33</f>
        <v>-1496.4</v>
      </c>
      <c r="D33">
        <v>228.6</v>
      </c>
      <c r="E33" s="21">
        <f t="shared" si="0"/>
        <v>309.10000000000002</v>
      </c>
      <c r="G33" s="21">
        <f t="shared" si="1"/>
        <v>7344.2999999999993</v>
      </c>
      <c r="H33" s="21">
        <f t="shared" si="2"/>
        <v>-24636.400000000001</v>
      </c>
      <c r="I33" s="21">
        <f t="shared" si="3"/>
        <v>1971.3999999999999</v>
      </c>
      <c r="J33" s="21">
        <f t="shared" si="4"/>
        <v>-15320.7</v>
      </c>
    </row>
    <row r="34" spans="1:10">
      <c r="A34" s="1">
        <v>37500</v>
      </c>
      <c r="B34" s="21">
        <f>'[3]BC (BCB)'!D34</f>
        <v>2489.5</v>
      </c>
      <c r="C34" s="21">
        <f>'[3]Serviços e Rendas'!N34</f>
        <v>-1493.9</v>
      </c>
      <c r="D34">
        <v>235.7</v>
      </c>
      <c r="E34" s="21">
        <f t="shared" si="0"/>
        <v>1231.3</v>
      </c>
      <c r="G34" s="21">
        <f t="shared" si="1"/>
        <v>9238.1</v>
      </c>
      <c r="H34" s="21">
        <f t="shared" si="2"/>
        <v>-24490.000000000004</v>
      </c>
      <c r="I34" s="21">
        <f t="shared" si="3"/>
        <v>2074.6999999999998</v>
      </c>
      <c r="J34" s="21">
        <f t="shared" si="4"/>
        <v>-13177.2</v>
      </c>
    </row>
    <row r="35" spans="1:10">
      <c r="A35" s="1">
        <v>37530</v>
      </c>
      <c r="B35" s="21">
        <f>'[3]BC (BCB)'!D35</f>
        <v>2191</v>
      </c>
      <c r="C35" s="21">
        <f>'[3]Serviços e Rendas'!N35</f>
        <v>-2516.1999999999998</v>
      </c>
      <c r="D35">
        <v>300.89999999999998</v>
      </c>
      <c r="E35" s="21">
        <f t="shared" si="0"/>
        <v>-24.299999999999841</v>
      </c>
      <c r="G35" s="21">
        <f t="shared" si="1"/>
        <v>11183.2</v>
      </c>
      <c r="H35" s="21">
        <f t="shared" si="2"/>
        <v>-24169.400000000005</v>
      </c>
      <c r="I35" s="21">
        <f t="shared" si="3"/>
        <v>2226.1</v>
      </c>
      <c r="J35" s="21">
        <f t="shared" si="4"/>
        <v>-10760.099999999999</v>
      </c>
    </row>
    <row r="36" spans="1:10">
      <c r="A36" s="1">
        <v>37561</v>
      </c>
      <c r="B36" s="21">
        <f>'[3]BC (BCB)'!D36</f>
        <v>1278.3</v>
      </c>
      <c r="C36" s="21">
        <f>'[3]Serviços e Rendas'!N36</f>
        <v>-1638.3999999999999</v>
      </c>
      <c r="D36">
        <v>227.9</v>
      </c>
      <c r="E36" s="21">
        <f t="shared" si="0"/>
        <v>-132.1999999999999</v>
      </c>
      <c r="G36" s="21">
        <f t="shared" si="1"/>
        <v>12174.599999999999</v>
      </c>
      <c r="H36" s="21">
        <f t="shared" si="2"/>
        <v>-23810.300000000007</v>
      </c>
      <c r="I36" s="21">
        <f t="shared" si="3"/>
        <v>2296</v>
      </c>
      <c r="J36" s="21">
        <f t="shared" si="4"/>
        <v>-9339.7000000000007</v>
      </c>
    </row>
    <row r="37" spans="1:10">
      <c r="A37" s="1">
        <v>37591</v>
      </c>
      <c r="B37" s="21">
        <f>'[3]BC (BCB)'!D37</f>
        <v>1799.9</v>
      </c>
      <c r="C37" s="21">
        <f>'[3]Serviços e Rendas'!N37</f>
        <v>-2122.6999999999998</v>
      </c>
      <c r="D37">
        <v>239.1</v>
      </c>
      <c r="E37" s="21">
        <f t="shared" si="0"/>
        <v>-83.699999999999733</v>
      </c>
      <c r="G37" s="21">
        <f t="shared" si="1"/>
        <v>13121.4</v>
      </c>
      <c r="H37" s="21">
        <f t="shared" si="2"/>
        <v>-23147.700000000004</v>
      </c>
      <c r="I37" s="21">
        <f t="shared" si="3"/>
        <v>2389.7999999999997</v>
      </c>
      <c r="J37" s="21">
        <f t="shared" si="4"/>
        <v>-7636.5000000000018</v>
      </c>
    </row>
    <row r="38" spans="1:10">
      <c r="A38" s="1">
        <v>37622</v>
      </c>
      <c r="B38" s="21">
        <f>'[3]BC (BCB)'!D38</f>
        <v>1155</v>
      </c>
      <c r="C38" s="21">
        <f>'[3]Serviços e Rendas'!N38</f>
        <v>-1227.0999999999999</v>
      </c>
      <c r="D38">
        <v>245.3</v>
      </c>
      <c r="E38" s="21">
        <f t="shared" si="0"/>
        <v>173.2000000000001</v>
      </c>
      <c r="G38" s="21">
        <f t="shared" si="1"/>
        <v>14107.499999999998</v>
      </c>
      <c r="H38" s="21">
        <f t="shared" si="2"/>
        <v>-22904.7</v>
      </c>
      <c r="I38" s="21">
        <f t="shared" si="3"/>
        <v>2507.8000000000002</v>
      </c>
      <c r="J38" s="21">
        <f t="shared" si="4"/>
        <v>-6289.4000000000005</v>
      </c>
    </row>
    <row r="39" spans="1:10">
      <c r="A39" s="1">
        <v>37653</v>
      </c>
      <c r="B39" s="21">
        <f>'[3]BC (BCB)'!D39</f>
        <v>1113.2</v>
      </c>
      <c r="C39" s="21">
        <f>'[3]Serviços e Rendas'!N39</f>
        <v>-1503.3</v>
      </c>
      <c r="D39">
        <v>196.4</v>
      </c>
      <c r="E39" s="21">
        <f t="shared" si="0"/>
        <v>-193.6999999999999</v>
      </c>
      <c r="G39" s="21">
        <f t="shared" si="1"/>
        <v>14959.199999999999</v>
      </c>
      <c r="H39" s="21">
        <f t="shared" si="2"/>
        <v>-22957.5</v>
      </c>
      <c r="I39" s="21">
        <f t="shared" si="3"/>
        <v>2586.4</v>
      </c>
      <c r="J39" s="21">
        <f t="shared" si="4"/>
        <v>-5411.9</v>
      </c>
    </row>
    <row r="40" spans="1:10">
      <c r="A40" s="1">
        <v>37681</v>
      </c>
      <c r="B40" s="21">
        <f>'[3]BC (BCB)'!D40</f>
        <v>1536.4</v>
      </c>
      <c r="C40" s="21">
        <f>'[3]Serviços e Rendas'!N40</f>
        <v>-1527.5</v>
      </c>
      <c r="D40">
        <v>174.1</v>
      </c>
      <c r="E40" s="21">
        <f t="shared" si="0"/>
        <v>183.00000000000009</v>
      </c>
      <c r="G40" s="21">
        <f t="shared" si="1"/>
        <v>15898.5</v>
      </c>
      <c r="H40" s="21">
        <f t="shared" si="2"/>
        <v>-22764.499999999996</v>
      </c>
      <c r="I40" s="21">
        <f t="shared" si="3"/>
        <v>2639.4</v>
      </c>
      <c r="J40" s="21">
        <f t="shared" si="4"/>
        <v>-4226.6000000000004</v>
      </c>
    </row>
    <row r="41" spans="1:10">
      <c r="A41" s="1">
        <v>37712</v>
      </c>
      <c r="B41" s="21">
        <f>'[3]BC (BCB)'!D41</f>
        <v>1721.8</v>
      </c>
      <c r="C41" s="21">
        <f>'[3]Serviços e Rendas'!N41</f>
        <v>-2865.7</v>
      </c>
      <c r="D41">
        <v>204.8</v>
      </c>
      <c r="E41" s="21">
        <f t="shared" si="0"/>
        <v>-939.09999999999991</v>
      </c>
      <c r="G41" s="21">
        <f t="shared" si="1"/>
        <v>17118.599999999999</v>
      </c>
      <c r="H41" s="21">
        <f t="shared" si="2"/>
        <v>-22927.499999999996</v>
      </c>
      <c r="I41" s="21">
        <f t="shared" si="3"/>
        <v>2596.5</v>
      </c>
      <c r="J41" s="21">
        <f t="shared" si="4"/>
        <v>-3212.3999999999992</v>
      </c>
    </row>
    <row r="42" spans="1:10">
      <c r="A42" s="1">
        <v>37742</v>
      </c>
      <c r="B42" s="21">
        <f>'[3]BC (BCB)'!D42</f>
        <v>2517.8000000000002</v>
      </c>
      <c r="C42" s="21">
        <f>'[3]Serviços e Rendas'!N42</f>
        <v>-1843.3000000000002</v>
      </c>
      <c r="D42">
        <v>212.5</v>
      </c>
      <c r="E42" s="21">
        <f t="shared" si="0"/>
        <v>887</v>
      </c>
      <c r="G42" s="21">
        <f t="shared" si="1"/>
        <v>19258.399999999998</v>
      </c>
      <c r="H42" s="21">
        <f t="shared" si="2"/>
        <v>-22346.5</v>
      </c>
      <c r="I42" s="21">
        <f t="shared" si="3"/>
        <v>2662.7999999999997</v>
      </c>
      <c r="J42" s="21">
        <f t="shared" si="4"/>
        <v>-425.29999999999927</v>
      </c>
    </row>
    <row r="43" spans="1:10">
      <c r="A43" s="1">
        <v>37773</v>
      </c>
      <c r="B43" s="21">
        <f>'[3]BC (BCB)'!D43</f>
        <v>2353.6999999999998</v>
      </c>
      <c r="C43" s="21">
        <f>'[3]Serviços e Rendas'!N43</f>
        <v>-2060.8000000000002</v>
      </c>
      <c r="D43">
        <v>194.2</v>
      </c>
      <c r="E43" s="21">
        <f t="shared" si="0"/>
        <v>487.09999999999962</v>
      </c>
      <c r="G43" s="21">
        <f t="shared" si="1"/>
        <v>20933.3</v>
      </c>
      <c r="H43" s="21">
        <f t="shared" si="2"/>
        <v>-22272.899999999998</v>
      </c>
      <c r="I43" s="21">
        <f t="shared" si="3"/>
        <v>2693.7</v>
      </c>
      <c r="J43" s="21">
        <f t="shared" si="4"/>
        <v>1354.1000000000006</v>
      </c>
    </row>
    <row r="44" spans="1:10">
      <c r="A44" s="1">
        <v>37803</v>
      </c>
      <c r="B44" s="21">
        <f>'[3]BC (BCB)'!D44</f>
        <v>2055.4</v>
      </c>
      <c r="C44" s="21">
        <f>'[3]Serviços e Rendas'!N44</f>
        <v>-1717.8</v>
      </c>
      <c r="D44">
        <v>417</v>
      </c>
      <c r="E44" s="21">
        <f t="shared" si="0"/>
        <v>754.60000000000014</v>
      </c>
      <c r="G44" s="21">
        <f t="shared" si="1"/>
        <v>21788.9</v>
      </c>
      <c r="H44" s="21">
        <f t="shared" si="2"/>
        <v>-22013.099999999995</v>
      </c>
      <c r="I44" s="21">
        <f t="shared" si="3"/>
        <v>2876.4999999999995</v>
      </c>
      <c r="J44" s="21">
        <f t="shared" si="4"/>
        <v>2652.3000000000011</v>
      </c>
    </row>
    <row r="45" spans="1:10">
      <c r="A45" s="1">
        <v>37834</v>
      </c>
      <c r="B45" s="21">
        <f>'[3]BC (BCB)'!D45</f>
        <v>2672.7</v>
      </c>
      <c r="C45" s="21">
        <f>'[3]Serviços e Rendas'!N45</f>
        <v>-1684</v>
      </c>
      <c r="D45">
        <v>236.3</v>
      </c>
      <c r="E45" s="21">
        <f t="shared" si="0"/>
        <v>1224.9999999999998</v>
      </c>
      <c r="G45" s="21">
        <f t="shared" si="1"/>
        <v>22884.700000000004</v>
      </c>
      <c r="H45" s="21">
        <f t="shared" si="2"/>
        <v>-22200.699999999997</v>
      </c>
      <c r="I45" s="21">
        <f t="shared" si="3"/>
        <v>2884.2</v>
      </c>
      <c r="J45" s="21">
        <f t="shared" si="4"/>
        <v>3568.2000000000007</v>
      </c>
    </row>
    <row r="46" spans="1:10">
      <c r="A46" s="1">
        <v>37865</v>
      </c>
      <c r="B46" s="21">
        <f>'[3]BC (BCB)'!D46</f>
        <v>2664.2</v>
      </c>
      <c r="C46" s="21">
        <f>'[3]Serviços e Rendas'!N46</f>
        <v>-1554.2</v>
      </c>
      <c r="D46">
        <v>225.5</v>
      </c>
      <c r="E46" s="21">
        <f t="shared" si="0"/>
        <v>1335.4999999999998</v>
      </c>
      <c r="G46" s="21">
        <f t="shared" si="1"/>
        <v>23059.400000000005</v>
      </c>
      <c r="H46" s="21">
        <f t="shared" si="2"/>
        <v>-22260.999999999996</v>
      </c>
      <c r="I46" s="21">
        <f t="shared" si="3"/>
        <v>2874</v>
      </c>
      <c r="J46" s="21">
        <f t="shared" si="4"/>
        <v>3672.4000000000005</v>
      </c>
    </row>
    <row r="47" spans="1:10">
      <c r="A47" s="1">
        <v>37895</v>
      </c>
      <c r="B47" s="21">
        <f>'[3]BC (BCB)'!D47</f>
        <v>2535.5</v>
      </c>
      <c r="C47" s="21">
        <f>'[3]Serviços e Rendas'!N47</f>
        <v>-2709.5</v>
      </c>
      <c r="D47">
        <v>237.8</v>
      </c>
      <c r="E47" s="21">
        <f t="shared" si="0"/>
        <v>63.800000000000011</v>
      </c>
      <c r="G47" s="21">
        <f t="shared" si="1"/>
        <v>23403.899999999998</v>
      </c>
      <c r="H47" s="21">
        <f t="shared" si="2"/>
        <v>-22454.3</v>
      </c>
      <c r="I47" s="21">
        <f t="shared" si="3"/>
        <v>2810.9000000000005</v>
      </c>
      <c r="J47" s="21">
        <f t="shared" si="4"/>
        <v>3760.5</v>
      </c>
    </row>
    <row r="48" spans="1:10">
      <c r="A48" s="1">
        <v>37926</v>
      </c>
      <c r="B48" s="21">
        <f>'[3]BC (BCB)'!D48</f>
        <v>1717.3</v>
      </c>
      <c r="C48" s="21">
        <f>'[3]Serviços e Rendas'!N48</f>
        <v>-2098.9</v>
      </c>
      <c r="D48">
        <v>239.3</v>
      </c>
      <c r="E48" s="21">
        <f t="shared" si="0"/>
        <v>-142.30000000000013</v>
      </c>
      <c r="G48" s="21">
        <f t="shared" si="1"/>
        <v>23842.899999999998</v>
      </c>
      <c r="H48" s="21">
        <f t="shared" si="2"/>
        <v>-22914.799999999999</v>
      </c>
      <c r="I48" s="21">
        <f t="shared" si="3"/>
        <v>2822.3000000000006</v>
      </c>
      <c r="J48" s="21">
        <f t="shared" si="4"/>
        <v>3750.3999999999996</v>
      </c>
    </row>
    <row r="49" spans="1:10">
      <c r="A49" s="1">
        <v>37956</v>
      </c>
      <c r="B49" s="21">
        <f>'[3]BC (BCB)'!D49</f>
        <v>2750.8</v>
      </c>
      <c r="C49" s="21">
        <f>'[3]Serviços e Rendas'!N49</f>
        <v>-2691.2</v>
      </c>
      <c r="D49">
        <v>283.39999999999998</v>
      </c>
      <c r="E49" s="21">
        <f t="shared" si="0"/>
        <v>343.00000000000034</v>
      </c>
      <c r="G49" s="21">
        <f t="shared" si="1"/>
        <v>24793.8</v>
      </c>
      <c r="H49" s="21">
        <f t="shared" si="2"/>
        <v>-23483.300000000003</v>
      </c>
      <c r="I49" s="21">
        <f t="shared" si="3"/>
        <v>2866.6000000000008</v>
      </c>
      <c r="J49" s="21">
        <f t="shared" si="4"/>
        <v>4177.0999999999995</v>
      </c>
    </row>
    <row r="50" spans="1:10">
      <c r="A50" s="1">
        <v>37987</v>
      </c>
      <c r="B50" s="21">
        <f>'[3]BC (BCB)'!D50</f>
        <v>1582.7</v>
      </c>
      <c r="C50" s="21">
        <f>'[3]Serviços e Rendas'!N50</f>
        <v>-1137.2</v>
      </c>
      <c r="D50">
        <v>239.1</v>
      </c>
      <c r="E50" s="21">
        <f t="shared" si="0"/>
        <v>684.6</v>
      </c>
      <c r="G50" s="21">
        <f t="shared" si="1"/>
        <v>25221.5</v>
      </c>
      <c r="H50" s="21">
        <f t="shared" si="2"/>
        <v>-23393.4</v>
      </c>
      <c r="I50" s="21">
        <f t="shared" si="3"/>
        <v>2860.4</v>
      </c>
      <c r="J50" s="21">
        <f t="shared" si="4"/>
        <v>4688.5</v>
      </c>
    </row>
    <row r="51" spans="1:10">
      <c r="A51" s="1">
        <v>38018</v>
      </c>
      <c r="B51" s="21">
        <f>'[3]BC (BCB)'!D51</f>
        <v>1960.3</v>
      </c>
      <c r="C51" s="21">
        <f>'[3]Serviços e Rendas'!N51</f>
        <v>-1989.6</v>
      </c>
      <c r="D51">
        <v>228.4</v>
      </c>
      <c r="E51" s="21">
        <f t="shared" si="0"/>
        <v>199.10000000000005</v>
      </c>
      <c r="G51" s="21">
        <f t="shared" si="1"/>
        <v>26068.6</v>
      </c>
      <c r="H51" s="21">
        <f t="shared" si="2"/>
        <v>-23879.7</v>
      </c>
      <c r="I51" s="21">
        <f t="shared" si="3"/>
        <v>2892.4</v>
      </c>
      <c r="J51" s="21">
        <f t="shared" si="4"/>
        <v>5081.3</v>
      </c>
    </row>
    <row r="52" spans="1:10">
      <c r="A52" s="1">
        <v>38047</v>
      </c>
      <c r="B52" s="21">
        <f>'[3]BC (BCB)'!D52</f>
        <v>2581.8000000000002</v>
      </c>
      <c r="C52" s="21">
        <f>'[3]Serviços e Rendas'!N52</f>
        <v>-2099</v>
      </c>
      <c r="D52">
        <v>271</v>
      </c>
      <c r="E52" s="21">
        <f t="shared" si="0"/>
        <v>753.80000000000018</v>
      </c>
      <c r="G52" s="21">
        <f t="shared" si="1"/>
        <v>27114</v>
      </c>
      <c r="H52" s="21">
        <f t="shared" si="2"/>
        <v>-24451.200000000001</v>
      </c>
      <c r="I52" s="21">
        <f t="shared" si="3"/>
        <v>2989.2999999999997</v>
      </c>
      <c r="J52" s="21">
        <f t="shared" si="4"/>
        <v>5652.1</v>
      </c>
    </row>
    <row r="53" spans="1:10">
      <c r="A53" s="1">
        <v>38078</v>
      </c>
      <c r="B53" s="21">
        <f>'[3]BC (BCB)'!D53</f>
        <v>1954.5</v>
      </c>
      <c r="C53" s="21">
        <f>'[3]Serviços e Rendas'!N53</f>
        <v>-2968</v>
      </c>
      <c r="D53">
        <v>256.39999999999998</v>
      </c>
      <c r="E53" s="21">
        <f t="shared" si="0"/>
        <v>-757.1</v>
      </c>
      <c r="G53" s="21">
        <f t="shared" si="1"/>
        <v>27346.699999999997</v>
      </c>
      <c r="H53" s="21">
        <f t="shared" si="2"/>
        <v>-24553.5</v>
      </c>
      <c r="I53" s="21">
        <f t="shared" si="3"/>
        <v>3040.9</v>
      </c>
      <c r="J53" s="21">
        <f t="shared" si="4"/>
        <v>5834.1</v>
      </c>
    </row>
    <row r="54" spans="1:10">
      <c r="A54" s="1">
        <v>38108</v>
      </c>
      <c r="B54" s="21">
        <f>'[3]BC (BCB)'!D54</f>
        <v>3109.6</v>
      </c>
      <c r="C54" s="21">
        <f>'[3]Serviços e Rendas'!N54</f>
        <v>-1928.6999999999998</v>
      </c>
      <c r="D54">
        <v>299.2</v>
      </c>
      <c r="E54" s="21">
        <f t="shared" si="0"/>
        <v>1480.1000000000001</v>
      </c>
      <c r="G54" s="21">
        <f t="shared" si="1"/>
        <v>27938.499999999996</v>
      </c>
      <c r="H54" s="21">
        <f t="shared" si="2"/>
        <v>-24638.899999999998</v>
      </c>
      <c r="I54" s="21">
        <f t="shared" si="3"/>
        <v>3127.6</v>
      </c>
      <c r="J54" s="21">
        <f t="shared" si="4"/>
        <v>6427.2000000000007</v>
      </c>
    </row>
    <row r="55" spans="1:10">
      <c r="A55" s="1">
        <v>38139</v>
      </c>
      <c r="B55" s="21">
        <f>'[3]BC (BCB)'!D55</f>
        <v>3798.2</v>
      </c>
      <c r="C55" s="21">
        <f>'[3]Serviços e Rendas'!N55</f>
        <v>-2070</v>
      </c>
      <c r="D55">
        <v>289.7</v>
      </c>
      <c r="E55" s="21">
        <f t="shared" si="0"/>
        <v>2017.8999999999999</v>
      </c>
      <c r="G55" s="21">
        <f t="shared" si="1"/>
        <v>29382.999999999996</v>
      </c>
      <c r="H55" s="21">
        <f t="shared" si="2"/>
        <v>-24648.100000000002</v>
      </c>
      <c r="I55" s="21">
        <f t="shared" si="3"/>
        <v>3223.0999999999995</v>
      </c>
      <c r="J55" s="21">
        <f t="shared" si="4"/>
        <v>7958</v>
      </c>
    </row>
    <row r="56" spans="1:10">
      <c r="A56" s="1">
        <v>38169</v>
      </c>
      <c r="B56" s="21">
        <f>'[3]BC (BCB)'!D56</f>
        <v>3463.4</v>
      </c>
      <c r="C56" s="21">
        <f>'[3]Serviços e Rendas'!N56</f>
        <v>-1940.6999999999998</v>
      </c>
      <c r="D56">
        <v>276.2</v>
      </c>
      <c r="E56" s="21">
        <f t="shared" si="0"/>
        <v>1798.9000000000003</v>
      </c>
      <c r="G56" s="21">
        <f t="shared" si="1"/>
        <v>30791</v>
      </c>
      <c r="H56" s="21">
        <f t="shared" si="2"/>
        <v>-24871</v>
      </c>
      <c r="I56" s="21">
        <f t="shared" si="3"/>
        <v>3082.2999999999997</v>
      </c>
      <c r="J56" s="21">
        <f t="shared" si="4"/>
        <v>9002.2999999999993</v>
      </c>
    </row>
    <row r="57" spans="1:10">
      <c r="A57" s="1">
        <v>38200</v>
      </c>
      <c r="B57" s="21">
        <f>'[3]BC (BCB)'!D57</f>
        <v>3432.7</v>
      </c>
      <c r="C57" s="21">
        <f>'[3]Serviços e Rendas'!N57</f>
        <v>-1958.2</v>
      </c>
      <c r="D57">
        <v>272.7</v>
      </c>
      <c r="E57" s="21">
        <f t="shared" si="0"/>
        <v>1747.1999999999998</v>
      </c>
      <c r="G57" s="21">
        <f t="shared" si="1"/>
        <v>31551</v>
      </c>
      <c r="H57" s="21">
        <f t="shared" si="2"/>
        <v>-25145.200000000001</v>
      </c>
      <c r="I57" s="21">
        <f t="shared" si="3"/>
        <v>3118.6999999999994</v>
      </c>
      <c r="J57" s="21">
        <f t="shared" si="4"/>
        <v>9524.5</v>
      </c>
    </row>
    <row r="58" spans="1:10">
      <c r="A58" s="1">
        <v>38231</v>
      </c>
      <c r="B58" s="21">
        <f>'[3]BC (BCB)'!D58</f>
        <v>3169.6</v>
      </c>
      <c r="C58" s="21">
        <f>'[3]Serviços e Rendas'!N58</f>
        <v>-1646.4</v>
      </c>
      <c r="D58">
        <v>223.2</v>
      </c>
      <c r="E58" s="21">
        <f t="shared" si="0"/>
        <v>1746.3999999999999</v>
      </c>
      <c r="G58" s="21">
        <f t="shared" si="1"/>
        <v>32056.400000000001</v>
      </c>
      <c r="H58" s="21">
        <f t="shared" si="2"/>
        <v>-25237.4</v>
      </c>
      <c r="I58" s="21">
        <f t="shared" si="3"/>
        <v>3116.3999999999992</v>
      </c>
      <c r="J58" s="21">
        <f t="shared" si="4"/>
        <v>9935.4000000000015</v>
      </c>
    </row>
    <row r="59" spans="1:10">
      <c r="A59" s="1">
        <v>38261</v>
      </c>
      <c r="B59" s="21">
        <f>'[3]BC (BCB)'!D59</f>
        <v>3003</v>
      </c>
      <c r="C59" s="21">
        <f>'[3]Serviços e Rendas'!N59</f>
        <v>-2252.6</v>
      </c>
      <c r="D59">
        <v>281</v>
      </c>
      <c r="E59" s="21">
        <f t="shared" si="0"/>
        <v>1031.4000000000001</v>
      </c>
      <c r="G59" s="21">
        <f t="shared" si="1"/>
        <v>32523.9</v>
      </c>
      <c r="H59" s="21">
        <f t="shared" si="2"/>
        <v>-24780.5</v>
      </c>
      <c r="I59" s="21">
        <f t="shared" si="3"/>
        <v>3159.5999999999995</v>
      </c>
      <c r="J59" s="21">
        <f t="shared" si="4"/>
        <v>10903</v>
      </c>
    </row>
    <row r="60" spans="1:10">
      <c r="A60" s="1">
        <v>38292</v>
      </c>
      <c r="B60" s="21">
        <f>'[3]BC (BCB)'!D60</f>
        <v>2076.5</v>
      </c>
      <c r="C60" s="21">
        <f>'[3]Serviços e Rendas'!N60</f>
        <v>-2587.6000000000004</v>
      </c>
      <c r="D60">
        <v>285.39999999999998</v>
      </c>
      <c r="E60" s="21">
        <f t="shared" si="0"/>
        <v>-225.70000000000039</v>
      </c>
      <c r="G60" s="21">
        <f t="shared" si="1"/>
        <v>32883.100000000006</v>
      </c>
      <c r="H60" s="21">
        <f t="shared" si="2"/>
        <v>-25269.200000000004</v>
      </c>
      <c r="I60" s="21">
        <f t="shared" si="3"/>
        <v>3205.7</v>
      </c>
      <c r="J60" s="21">
        <f t="shared" si="4"/>
        <v>10819.599999999999</v>
      </c>
    </row>
    <row r="61" spans="1:10">
      <c r="A61" s="1">
        <v>38322</v>
      </c>
      <c r="B61" s="21">
        <f>'[3]BC (BCB)'!D61</f>
        <v>3508.4</v>
      </c>
      <c r="C61" s="21">
        <f>'[3]Serviços e Rendas'!N61</f>
        <v>-2619.9</v>
      </c>
      <c r="D61">
        <v>314.10000000000002</v>
      </c>
      <c r="E61" s="21">
        <f t="shared" si="0"/>
        <v>1202.5999999999999</v>
      </c>
      <c r="G61" s="21">
        <f t="shared" si="1"/>
        <v>33640.699999999997</v>
      </c>
      <c r="H61" s="21">
        <f t="shared" si="2"/>
        <v>-25197.9</v>
      </c>
      <c r="I61" s="21">
        <f t="shared" si="3"/>
        <v>3236.3999999999996</v>
      </c>
      <c r="J61" s="21">
        <f t="shared" si="4"/>
        <v>11679.2</v>
      </c>
    </row>
    <row r="62" spans="1:10">
      <c r="A62" s="1">
        <v>38353</v>
      </c>
      <c r="B62" s="21">
        <f>'[3]BC (BCB)'!D62</f>
        <v>2181.5</v>
      </c>
      <c r="C62" s="21">
        <f>'[3]Serviços e Rendas'!N62</f>
        <v>-1651.6</v>
      </c>
      <c r="D62">
        <v>266.8</v>
      </c>
      <c r="E62" s="21">
        <f t="shared" si="0"/>
        <v>796.7</v>
      </c>
      <c r="G62" s="21">
        <f t="shared" si="1"/>
        <v>34239.5</v>
      </c>
      <c r="H62" s="21">
        <f t="shared" si="2"/>
        <v>-25712.300000000003</v>
      </c>
      <c r="I62" s="21">
        <f t="shared" si="3"/>
        <v>3264.1000000000004</v>
      </c>
      <c r="J62" s="21">
        <f t="shared" si="4"/>
        <v>11791.300000000001</v>
      </c>
    </row>
    <row r="63" spans="1:10">
      <c r="A63" s="1">
        <v>38384</v>
      </c>
      <c r="B63" s="21">
        <f>'[3]BC (BCB)'!D63</f>
        <v>2776.9</v>
      </c>
      <c r="C63" s="21">
        <f>'[3]Serviços e Rendas'!N63</f>
        <v>-2894.9</v>
      </c>
      <c r="D63">
        <v>248.7</v>
      </c>
      <c r="E63" s="21">
        <f t="shared" si="0"/>
        <v>130.69999999999999</v>
      </c>
      <c r="G63" s="21">
        <f t="shared" si="1"/>
        <v>35056.1</v>
      </c>
      <c r="H63" s="21">
        <f t="shared" si="2"/>
        <v>-26617.600000000006</v>
      </c>
      <c r="I63" s="21">
        <f t="shared" si="3"/>
        <v>3284.4</v>
      </c>
      <c r="J63" s="21">
        <f t="shared" si="4"/>
        <v>11722.900000000001</v>
      </c>
    </row>
    <row r="64" spans="1:10">
      <c r="A64" s="1">
        <v>38412</v>
      </c>
      <c r="B64" s="21">
        <f>'[3]BC (BCB)'!D64</f>
        <v>3341.7</v>
      </c>
      <c r="C64" s="21">
        <f>'[3]Serviços e Rendas'!N64</f>
        <v>-1935.2</v>
      </c>
      <c r="D64">
        <v>322.89999999999998</v>
      </c>
      <c r="E64" s="21">
        <f t="shared" si="0"/>
        <v>1729.3999999999996</v>
      </c>
      <c r="G64" s="21">
        <f t="shared" si="1"/>
        <v>35816</v>
      </c>
      <c r="H64" s="21">
        <f t="shared" si="2"/>
        <v>-26453.800000000003</v>
      </c>
      <c r="I64" s="21">
        <f t="shared" si="3"/>
        <v>3336.3</v>
      </c>
      <c r="J64" s="21">
        <f t="shared" si="4"/>
        <v>12698.5</v>
      </c>
    </row>
    <row r="65" spans="1:10">
      <c r="A65" s="1">
        <v>38443</v>
      </c>
      <c r="B65" s="21">
        <f>'[3]BC (BCB)'!D65</f>
        <v>3869.7</v>
      </c>
      <c r="C65" s="21">
        <f>'[3]Serviços e Rendas'!N65</f>
        <v>-3412.3</v>
      </c>
      <c r="D65">
        <v>258</v>
      </c>
      <c r="E65" s="21">
        <f t="shared" si="0"/>
        <v>715.39999999999964</v>
      </c>
      <c r="G65" s="21">
        <f t="shared" si="1"/>
        <v>37731.199999999997</v>
      </c>
      <c r="H65" s="21">
        <f t="shared" si="2"/>
        <v>-26898.100000000002</v>
      </c>
      <c r="I65" s="21">
        <f t="shared" si="3"/>
        <v>3337.9</v>
      </c>
      <c r="J65" s="21">
        <f t="shared" si="4"/>
        <v>14171</v>
      </c>
    </row>
    <row r="66" spans="1:10">
      <c r="A66" s="1">
        <v>38473</v>
      </c>
      <c r="B66" s="21">
        <f>'[3]BC (BCB)'!D66</f>
        <v>3446.1</v>
      </c>
      <c r="C66" s="21">
        <f>'[3]Serviços e Rendas'!N66</f>
        <v>-3149</v>
      </c>
      <c r="D66">
        <v>295.8</v>
      </c>
      <c r="E66" s="21">
        <f t="shared" si="0"/>
        <v>592.89999999999986</v>
      </c>
      <c r="G66" s="21">
        <f t="shared" si="1"/>
        <v>38067.700000000004</v>
      </c>
      <c r="H66" s="21">
        <f t="shared" si="2"/>
        <v>-28118.400000000001</v>
      </c>
      <c r="I66" s="21">
        <f t="shared" si="3"/>
        <v>3334.5</v>
      </c>
      <c r="J66" s="21">
        <f t="shared" si="4"/>
        <v>13283.8</v>
      </c>
    </row>
    <row r="67" spans="1:10">
      <c r="A67" s="1">
        <v>38504</v>
      </c>
      <c r="B67" s="21">
        <f>'[3]BC (BCB)'!D67</f>
        <v>4033.2</v>
      </c>
      <c r="C67" s="21">
        <f>'[3]Serviços e Rendas'!N67</f>
        <v>-3040.5</v>
      </c>
      <c r="D67">
        <v>291.2</v>
      </c>
      <c r="E67" s="21">
        <f t="shared" ref="E67:E130" si="5">B67+C67+D67</f>
        <v>1283.8999999999999</v>
      </c>
      <c r="G67" s="21">
        <f t="shared" si="1"/>
        <v>38302.700000000004</v>
      </c>
      <c r="H67" s="21">
        <f t="shared" si="2"/>
        <v>-29088.9</v>
      </c>
      <c r="I67" s="21">
        <f t="shared" si="3"/>
        <v>3336</v>
      </c>
      <c r="J67" s="21">
        <f t="shared" si="4"/>
        <v>12549.799999999997</v>
      </c>
    </row>
    <row r="68" spans="1:10">
      <c r="A68" s="1">
        <v>38534</v>
      </c>
      <c r="B68" s="21">
        <f>'[3]BC (BCB)'!D68</f>
        <v>5004.3999999999996</v>
      </c>
      <c r="C68" s="21">
        <f>'[3]Serviços e Rendas'!N68</f>
        <v>-2765.4</v>
      </c>
      <c r="D68">
        <v>300.7</v>
      </c>
      <c r="E68" s="21">
        <f t="shared" si="5"/>
        <v>2539.6999999999994</v>
      </c>
      <c r="G68" s="21">
        <f t="shared" si="1"/>
        <v>39843.699999999997</v>
      </c>
      <c r="H68" s="21">
        <f t="shared" si="2"/>
        <v>-29913.600000000002</v>
      </c>
      <c r="I68" s="21">
        <f t="shared" si="3"/>
        <v>3360.5</v>
      </c>
      <c r="J68" s="21">
        <f t="shared" si="4"/>
        <v>13290.599999999997</v>
      </c>
    </row>
    <row r="69" spans="1:10">
      <c r="A69" s="1">
        <v>38565</v>
      </c>
      <c r="B69" s="21">
        <f>'[3]BC (BCB)'!D69</f>
        <v>3650.6</v>
      </c>
      <c r="C69" s="21">
        <f>'[3]Serviços e Rendas'!N69</f>
        <v>-3196.5</v>
      </c>
      <c r="D69">
        <v>317.3</v>
      </c>
      <c r="E69" s="21">
        <f t="shared" si="5"/>
        <v>771.39999999999986</v>
      </c>
      <c r="G69" s="21">
        <f t="shared" si="1"/>
        <v>40061.599999999999</v>
      </c>
      <c r="H69" s="21">
        <f t="shared" si="2"/>
        <v>-31151.9</v>
      </c>
      <c r="I69" s="21">
        <f t="shared" si="3"/>
        <v>3405.1</v>
      </c>
      <c r="J69" s="21">
        <f t="shared" si="4"/>
        <v>12314.799999999997</v>
      </c>
    </row>
    <row r="70" spans="1:10">
      <c r="A70" s="1">
        <v>38596</v>
      </c>
      <c r="B70" s="21">
        <f>'[3]BC (BCB)'!D70</f>
        <v>4319.3</v>
      </c>
      <c r="C70" s="21">
        <f>'[3]Serviços e Rendas'!N70</f>
        <v>-2257.6999999999998</v>
      </c>
      <c r="D70">
        <v>297.60000000000002</v>
      </c>
      <c r="E70" s="21">
        <f t="shared" si="5"/>
        <v>2359.2000000000003</v>
      </c>
      <c r="G70" s="21">
        <f t="shared" si="1"/>
        <v>41211.300000000003</v>
      </c>
      <c r="H70" s="21">
        <f t="shared" si="2"/>
        <v>-31763.200000000004</v>
      </c>
      <c r="I70" s="21">
        <f t="shared" si="3"/>
        <v>3479.5</v>
      </c>
      <c r="J70" s="21">
        <f t="shared" si="4"/>
        <v>12927.599999999999</v>
      </c>
    </row>
    <row r="71" spans="1:10">
      <c r="A71" s="1">
        <v>38626</v>
      </c>
      <c r="B71" s="21">
        <f>'[3]BC (BCB)'!D71</f>
        <v>3675.5</v>
      </c>
      <c r="C71" s="21">
        <f>'[3]Serviços e Rendas'!N71</f>
        <v>-3136.8</v>
      </c>
      <c r="D71">
        <v>306.39999999999998</v>
      </c>
      <c r="E71" s="21">
        <f t="shared" si="5"/>
        <v>845.0999999999998</v>
      </c>
      <c r="G71" s="21">
        <f t="shared" si="1"/>
        <v>41883.800000000003</v>
      </c>
      <c r="H71" s="21">
        <f t="shared" si="2"/>
        <v>-32647.4</v>
      </c>
      <c r="I71" s="21">
        <f t="shared" si="3"/>
        <v>3504.9</v>
      </c>
      <c r="J71" s="21">
        <f t="shared" si="4"/>
        <v>12741.299999999997</v>
      </c>
    </row>
    <row r="72" spans="1:10">
      <c r="A72" s="1">
        <v>38657</v>
      </c>
      <c r="B72" s="21">
        <f>'[3]BC (BCB)'!D72</f>
        <v>4074.1</v>
      </c>
      <c r="C72" s="21">
        <f>'[3]Serviços e Rendas'!N72</f>
        <v>-2700.4</v>
      </c>
      <c r="D72">
        <v>316.89999999999998</v>
      </c>
      <c r="E72" s="21">
        <f t="shared" si="5"/>
        <v>1690.6</v>
      </c>
      <c r="G72" s="21">
        <f t="shared" si="1"/>
        <v>43881.4</v>
      </c>
      <c r="H72" s="21">
        <f t="shared" si="2"/>
        <v>-32760.200000000004</v>
      </c>
      <c r="I72" s="21">
        <f t="shared" si="3"/>
        <v>3536.4</v>
      </c>
      <c r="J72" s="21">
        <f t="shared" si="4"/>
        <v>14657.599999999999</v>
      </c>
    </row>
    <row r="73" spans="1:10">
      <c r="A73" s="1">
        <v>38687</v>
      </c>
      <c r="B73" s="21">
        <f>'[3]BC (BCB)'!D73</f>
        <v>4330</v>
      </c>
      <c r="C73" s="21">
        <f>'[3]Serviços e Rendas'!N73</f>
        <v>-4135.5</v>
      </c>
      <c r="D73">
        <v>335.5</v>
      </c>
      <c r="E73" s="21">
        <f t="shared" si="5"/>
        <v>530</v>
      </c>
      <c r="G73" s="21">
        <f t="shared" si="1"/>
        <v>44702.999999999993</v>
      </c>
      <c r="H73" s="21">
        <f t="shared" si="2"/>
        <v>-34275.800000000003</v>
      </c>
      <c r="I73" s="21">
        <f t="shared" si="3"/>
        <v>3557.8</v>
      </c>
      <c r="J73" s="21">
        <f t="shared" si="4"/>
        <v>13985</v>
      </c>
    </row>
    <row r="74" spans="1:10">
      <c r="A74" s="1">
        <v>38718</v>
      </c>
      <c r="B74" s="21">
        <f>'[3]BC (BCB)'!D74</f>
        <v>2835.3</v>
      </c>
      <c r="C74" s="21">
        <f>'[3]Serviços e Rendas'!N74</f>
        <v>-3457.4</v>
      </c>
      <c r="D74">
        <v>308.3</v>
      </c>
      <c r="E74" s="21">
        <f t="shared" si="5"/>
        <v>-313.7999999999999</v>
      </c>
      <c r="G74" s="21">
        <f t="shared" si="1"/>
        <v>45356.799999999996</v>
      </c>
      <c r="H74" s="21">
        <f t="shared" si="2"/>
        <v>-36081.600000000006</v>
      </c>
      <c r="I74" s="21">
        <f t="shared" si="3"/>
        <v>3599.3</v>
      </c>
      <c r="J74" s="21">
        <f t="shared" si="4"/>
        <v>12874.5</v>
      </c>
    </row>
    <row r="75" spans="1:10">
      <c r="A75" s="1">
        <v>38749</v>
      </c>
      <c r="B75" s="21">
        <f>'[3]BC (BCB)'!D75</f>
        <v>2802.9</v>
      </c>
      <c r="C75" s="21">
        <f>'[3]Serviços e Rendas'!N75</f>
        <v>-2431</v>
      </c>
      <c r="D75">
        <v>255.1</v>
      </c>
      <c r="E75" s="21">
        <f t="shared" si="5"/>
        <v>627.00000000000011</v>
      </c>
      <c r="G75" s="21">
        <f t="shared" si="1"/>
        <v>45382.8</v>
      </c>
      <c r="H75" s="21">
        <f t="shared" si="2"/>
        <v>-35617.700000000004</v>
      </c>
      <c r="I75" s="21">
        <f t="shared" si="3"/>
        <v>3605.7000000000003</v>
      </c>
      <c r="J75" s="21">
        <f t="shared" si="4"/>
        <v>13370.8</v>
      </c>
    </row>
    <row r="76" spans="1:10">
      <c r="A76" s="1">
        <v>38777</v>
      </c>
      <c r="B76" s="21">
        <f>'[3]BC (BCB)'!D76</f>
        <v>3690.2</v>
      </c>
      <c r="C76" s="21">
        <f>'[3]Serviços e Rendas'!N76</f>
        <v>-2758.4</v>
      </c>
      <c r="D76">
        <v>379.5</v>
      </c>
      <c r="E76" s="21">
        <f t="shared" si="5"/>
        <v>1311.2999999999997</v>
      </c>
      <c r="G76" s="21">
        <f t="shared" si="1"/>
        <v>45731.299999999996</v>
      </c>
      <c r="H76" s="21">
        <f t="shared" si="2"/>
        <v>-36440.9</v>
      </c>
      <c r="I76" s="21">
        <f t="shared" si="3"/>
        <v>3662.3</v>
      </c>
      <c r="J76" s="21">
        <f t="shared" si="4"/>
        <v>12952.699999999999</v>
      </c>
    </row>
    <row r="77" spans="1:10">
      <c r="A77" s="1">
        <v>38808</v>
      </c>
      <c r="B77" s="21">
        <f>'[3]BC (BCB)'!D77</f>
        <v>3089.3</v>
      </c>
      <c r="C77" s="21">
        <f>'[3]Serviços e Rendas'!N77</f>
        <v>-3290.1</v>
      </c>
      <c r="D77">
        <v>333.8</v>
      </c>
      <c r="E77" s="21">
        <f t="shared" si="5"/>
        <v>133.00000000000028</v>
      </c>
      <c r="G77" s="21">
        <f t="shared" ref="G77:G140" si="6">SUM(B66:B77)</f>
        <v>44950.9</v>
      </c>
      <c r="H77" s="21">
        <f t="shared" ref="H77:H140" si="7">SUM(C66:C77)</f>
        <v>-36318.699999999997</v>
      </c>
      <c r="I77" s="21">
        <f t="shared" ref="I77:I140" si="8">SUM(D66:D77)</f>
        <v>3738.1000000000004</v>
      </c>
      <c r="J77" s="21">
        <f t="shared" ref="J77:J140" si="9">SUM(E66:E77)</f>
        <v>12370.3</v>
      </c>
    </row>
    <row r="78" spans="1:10">
      <c r="A78" s="1">
        <v>38838</v>
      </c>
      <c r="B78" s="21">
        <f>'[3]BC (BCB)'!D78</f>
        <v>3017.3</v>
      </c>
      <c r="C78" s="21">
        <f>'[3]Serviços e Rendas'!N78</f>
        <v>-3035.2</v>
      </c>
      <c r="D78">
        <v>401.2</v>
      </c>
      <c r="E78" s="21">
        <f t="shared" si="5"/>
        <v>383.30000000000035</v>
      </c>
      <c r="G78" s="21">
        <f t="shared" si="6"/>
        <v>44522.1</v>
      </c>
      <c r="H78" s="21">
        <f t="shared" si="7"/>
        <v>-36204.9</v>
      </c>
      <c r="I78" s="21">
        <f t="shared" si="8"/>
        <v>3843.5000000000005</v>
      </c>
      <c r="J78" s="21">
        <f t="shared" si="9"/>
        <v>12160.699999999999</v>
      </c>
    </row>
    <row r="79" spans="1:10">
      <c r="A79" s="1">
        <v>38869</v>
      </c>
      <c r="B79" s="21">
        <f>'[3]BC (BCB)'!D79</f>
        <v>4098.1000000000004</v>
      </c>
      <c r="C79" s="21">
        <f>'[3]Serviços e Rendas'!N79</f>
        <v>-3824.5</v>
      </c>
      <c r="D79">
        <v>358.6</v>
      </c>
      <c r="E79" s="21">
        <f t="shared" si="5"/>
        <v>632.20000000000039</v>
      </c>
      <c r="G79" s="21">
        <f t="shared" si="6"/>
        <v>44587</v>
      </c>
      <c r="H79" s="21">
        <f t="shared" si="7"/>
        <v>-36988.899999999994</v>
      </c>
      <c r="I79" s="21">
        <f t="shared" si="8"/>
        <v>3910.9</v>
      </c>
      <c r="J79" s="21">
        <f t="shared" si="9"/>
        <v>11509</v>
      </c>
    </row>
    <row r="80" spans="1:10">
      <c r="A80" s="1">
        <v>38899</v>
      </c>
      <c r="B80" s="21">
        <f>'[3]BC (BCB)'!D80</f>
        <v>5659.4</v>
      </c>
      <c r="C80" s="21">
        <f>'[3]Serviços e Rendas'!N80</f>
        <v>-2926.8</v>
      </c>
      <c r="D80">
        <v>335.9</v>
      </c>
      <c r="E80" s="21">
        <f t="shared" si="5"/>
        <v>3068.4999999999995</v>
      </c>
      <c r="G80" s="21">
        <f t="shared" si="6"/>
        <v>45242</v>
      </c>
      <c r="H80" s="21">
        <f t="shared" si="7"/>
        <v>-37150.300000000003</v>
      </c>
      <c r="I80" s="21">
        <f t="shared" si="8"/>
        <v>3946.1</v>
      </c>
      <c r="J80" s="21">
        <f t="shared" si="9"/>
        <v>12037.800000000001</v>
      </c>
    </row>
    <row r="81" spans="1:10">
      <c r="A81" s="1">
        <v>38930</v>
      </c>
      <c r="B81" s="21">
        <f>'[3]BC (BCB)'!D81</f>
        <v>4554.5</v>
      </c>
      <c r="C81" s="21">
        <f>'[3]Serviços e Rendas'!N81</f>
        <v>-2726.7</v>
      </c>
      <c r="D81">
        <v>356.1</v>
      </c>
      <c r="E81" s="21">
        <f t="shared" si="5"/>
        <v>2183.9</v>
      </c>
      <c r="G81" s="21">
        <f t="shared" si="6"/>
        <v>46145.9</v>
      </c>
      <c r="H81" s="21">
        <f t="shared" si="7"/>
        <v>-36680.5</v>
      </c>
      <c r="I81" s="21">
        <f t="shared" si="8"/>
        <v>3984.9</v>
      </c>
      <c r="J81" s="21">
        <f t="shared" si="9"/>
        <v>13450.3</v>
      </c>
    </row>
    <row r="82" spans="1:10">
      <c r="A82" s="1">
        <v>38961</v>
      </c>
      <c r="B82" s="21">
        <f>'[3]BC (BCB)'!D82</f>
        <v>4467.8999999999996</v>
      </c>
      <c r="C82" s="21">
        <f>'[3]Serviços e Rendas'!N82</f>
        <v>-2701.6</v>
      </c>
      <c r="D82">
        <v>483</v>
      </c>
      <c r="E82" s="21">
        <f t="shared" si="5"/>
        <v>2249.2999999999997</v>
      </c>
      <c r="G82" s="21">
        <f t="shared" si="6"/>
        <v>46294.500000000007</v>
      </c>
      <c r="H82" s="21">
        <f t="shared" si="7"/>
        <v>-37124.399999999994</v>
      </c>
      <c r="I82" s="21">
        <f t="shared" si="8"/>
        <v>4170.2999999999993</v>
      </c>
      <c r="J82" s="21">
        <f t="shared" si="9"/>
        <v>13340.4</v>
      </c>
    </row>
    <row r="83" spans="1:10">
      <c r="A83" s="1">
        <v>38991</v>
      </c>
      <c r="B83" s="21">
        <f>'[3]BC (BCB)'!D83</f>
        <v>3951.1</v>
      </c>
      <c r="C83" s="21">
        <f>'[3]Serviços e Rendas'!N83</f>
        <v>-2776.1</v>
      </c>
      <c r="D83">
        <v>361.3</v>
      </c>
      <c r="E83" s="21">
        <f t="shared" si="5"/>
        <v>1536.3</v>
      </c>
      <c r="G83" s="21">
        <f t="shared" si="6"/>
        <v>46570.1</v>
      </c>
      <c r="H83" s="21">
        <f t="shared" si="7"/>
        <v>-36763.699999999997</v>
      </c>
      <c r="I83" s="21">
        <f t="shared" si="8"/>
        <v>4225.2</v>
      </c>
      <c r="J83" s="21">
        <f t="shared" si="9"/>
        <v>14031.599999999999</v>
      </c>
    </row>
    <row r="84" spans="1:10">
      <c r="A84" s="1">
        <v>39022</v>
      </c>
      <c r="B84" s="21">
        <f>'[3]BC (BCB)'!D84</f>
        <v>3238.7</v>
      </c>
      <c r="C84" s="21">
        <f>'[3]Serviços e Rendas'!N84</f>
        <v>-2222.6999999999998</v>
      </c>
      <c r="D84">
        <v>377.1</v>
      </c>
      <c r="E84" s="21">
        <f t="shared" si="5"/>
        <v>1393.1</v>
      </c>
      <c r="G84" s="21">
        <f t="shared" si="6"/>
        <v>45734.7</v>
      </c>
      <c r="H84" s="21">
        <f t="shared" si="7"/>
        <v>-36285.999999999993</v>
      </c>
      <c r="I84" s="21">
        <f t="shared" si="8"/>
        <v>4285.4000000000005</v>
      </c>
      <c r="J84" s="21">
        <f t="shared" si="9"/>
        <v>13734.099999999999</v>
      </c>
    </row>
    <row r="85" spans="1:10">
      <c r="A85" s="1">
        <v>39052</v>
      </c>
      <c r="B85" s="21">
        <f>'[3]BC (BCB)'!D85</f>
        <v>5051.8999999999996</v>
      </c>
      <c r="C85" s="21">
        <f>'[3]Serviços e Rendas'!N85</f>
        <v>-4970.1000000000004</v>
      </c>
      <c r="D85">
        <v>356.5</v>
      </c>
      <c r="E85" s="21">
        <f t="shared" si="5"/>
        <v>438.29999999999927</v>
      </c>
      <c r="G85" s="21">
        <f t="shared" si="6"/>
        <v>46456.6</v>
      </c>
      <c r="H85" s="21">
        <f t="shared" si="7"/>
        <v>-37120.6</v>
      </c>
      <c r="I85" s="21">
        <f t="shared" si="8"/>
        <v>4306.3999999999996</v>
      </c>
      <c r="J85" s="21">
        <f t="shared" si="9"/>
        <v>13642.399999999998</v>
      </c>
    </row>
    <row r="86" spans="1:10">
      <c r="A86" s="1">
        <v>39083</v>
      </c>
      <c r="B86" s="21">
        <f>'[3]BC (BCB)'!D86</f>
        <v>2523.3000000000002</v>
      </c>
      <c r="C86" s="21">
        <f>'[3]Serviços e Rendas'!N86</f>
        <v>-3211.5</v>
      </c>
      <c r="D86">
        <v>318.60000000000002</v>
      </c>
      <c r="E86" s="21">
        <f t="shared" si="5"/>
        <v>-369.5999999999998</v>
      </c>
      <c r="G86" s="21">
        <f t="shared" si="6"/>
        <v>46144.600000000006</v>
      </c>
      <c r="H86" s="21">
        <f t="shared" si="7"/>
        <v>-36874.699999999997</v>
      </c>
      <c r="I86" s="21">
        <f t="shared" si="8"/>
        <v>4316.7000000000007</v>
      </c>
      <c r="J86" s="21">
        <f t="shared" si="9"/>
        <v>13586.599999999999</v>
      </c>
    </row>
    <row r="87" spans="1:10">
      <c r="A87" s="1">
        <v>39114</v>
      </c>
      <c r="B87" s="21">
        <f>'[3]BC (BCB)'!D87</f>
        <v>2900.6</v>
      </c>
      <c r="C87" s="21">
        <f>'[3]Serviços e Rendas'!N87</f>
        <v>-2813</v>
      </c>
      <c r="D87">
        <v>290.10000000000002</v>
      </c>
      <c r="E87" s="21">
        <f t="shared" si="5"/>
        <v>377.69999999999993</v>
      </c>
      <c r="G87" s="21">
        <f t="shared" si="6"/>
        <v>46242.299999999996</v>
      </c>
      <c r="H87" s="21">
        <f t="shared" si="7"/>
        <v>-37256.699999999997</v>
      </c>
      <c r="I87" s="21">
        <f t="shared" si="8"/>
        <v>4351.7</v>
      </c>
      <c r="J87" s="21">
        <f t="shared" si="9"/>
        <v>13337.3</v>
      </c>
    </row>
    <row r="88" spans="1:10">
      <c r="A88" s="1">
        <v>39142</v>
      </c>
      <c r="B88" s="21">
        <f>'[3]BC (BCB)'!D88</f>
        <v>3303.6</v>
      </c>
      <c r="C88" s="21">
        <f>'[3]Serviços e Rendas'!N88</f>
        <v>-3423.2</v>
      </c>
      <c r="D88">
        <v>352</v>
      </c>
      <c r="E88" s="21">
        <f t="shared" si="5"/>
        <v>232.40000000000009</v>
      </c>
      <c r="G88" s="21">
        <f t="shared" si="6"/>
        <v>45855.7</v>
      </c>
      <c r="H88" s="21">
        <f t="shared" si="7"/>
        <v>-37921.499999999993</v>
      </c>
      <c r="I88" s="21">
        <f t="shared" si="8"/>
        <v>4324.2</v>
      </c>
      <c r="J88" s="21">
        <f t="shared" si="9"/>
        <v>12258.399999999998</v>
      </c>
    </row>
    <row r="89" spans="1:10">
      <c r="A89" s="1">
        <v>39173</v>
      </c>
      <c r="B89" s="21">
        <f>'[3]BC (BCB)'!D89</f>
        <v>4180.7</v>
      </c>
      <c r="C89" s="21">
        <f>'[3]Serviços e Rendas'!N89</f>
        <v>-2707.3</v>
      </c>
      <c r="D89">
        <v>325.2</v>
      </c>
      <c r="E89" s="21">
        <f t="shared" si="5"/>
        <v>1798.5999999999997</v>
      </c>
      <c r="G89" s="21">
        <f t="shared" si="6"/>
        <v>46947.099999999991</v>
      </c>
      <c r="H89" s="21">
        <f t="shared" si="7"/>
        <v>-37338.700000000004</v>
      </c>
      <c r="I89" s="21">
        <f t="shared" si="8"/>
        <v>4315.5999999999995</v>
      </c>
      <c r="J89" s="21">
        <f t="shared" si="9"/>
        <v>13923.999999999998</v>
      </c>
    </row>
    <row r="90" spans="1:10">
      <c r="A90" s="1">
        <v>39203</v>
      </c>
      <c r="B90" s="21">
        <f>'[3]BC (BCB)'!D90</f>
        <v>3853.5</v>
      </c>
      <c r="C90" s="21">
        <f>'[3]Serviços e Rendas'!N90</f>
        <v>-4378.8999999999996</v>
      </c>
      <c r="D90">
        <v>365.1</v>
      </c>
      <c r="E90" s="21">
        <f t="shared" si="5"/>
        <v>-160.29999999999961</v>
      </c>
      <c r="G90" s="21">
        <f t="shared" si="6"/>
        <v>47783.299999999996</v>
      </c>
      <c r="H90" s="21">
        <f t="shared" si="7"/>
        <v>-38682.400000000001</v>
      </c>
      <c r="I90" s="21">
        <f t="shared" si="8"/>
        <v>4279.5</v>
      </c>
      <c r="J90" s="21">
        <f t="shared" si="9"/>
        <v>13380.4</v>
      </c>
    </row>
    <row r="91" spans="1:10">
      <c r="A91" s="1">
        <v>39234</v>
      </c>
      <c r="B91" s="21">
        <f>'[3]BC (BCB)'!D91</f>
        <v>3822.5</v>
      </c>
      <c r="C91" s="21">
        <f>'[3]Serviços e Rendas'!N91</f>
        <v>-3572.7</v>
      </c>
      <c r="D91">
        <v>292.5</v>
      </c>
      <c r="E91" s="21">
        <f t="shared" si="5"/>
        <v>542.30000000000018</v>
      </c>
      <c r="G91" s="21">
        <f t="shared" si="6"/>
        <v>47507.7</v>
      </c>
      <c r="H91" s="21">
        <f t="shared" si="7"/>
        <v>-38430.6</v>
      </c>
      <c r="I91" s="21">
        <f t="shared" si="8"/>
        <v>4213.3999999999996</v>
      </c>
      <c r="J91" s="21">
        <f t="shared" si="9"/>
        <v>13290.5</v>
      </c>
    </row>
    <row r="92" spans="1:10">
      <c r="A92" s="1">
        <v>39264</v>
      </c>
      <c r="B92" s="21">
        <f>'[3]BC (BCB)'!D92</f>
        <v>3344.3</v>
      </c>
      <c r="C92" s="21">
        <f>'[3]Serviços e Rendas'!N92</f>
        <v>-4483.8</v>
      </c>
      <c r="D92">
        <v>393.5</v>
      </c>
      <c r="E92" s="21">
        <f t="shared" si="5"/>
        <v>-746</v>
      </c>
      <c r="G92" s="21">
        <f t="shared" si="6"/>
        <v>45192.6</v>
      </c>
      <c r="H92" s="21">
        <f t="shared" si="7"/>
        <v>-39987.599999999999</v>
      </c>
      <c r="I92" s="21">
        <f t="shared" si="8"/>
        <v>4271</v>
      </c>
      <c r="J92" s="21">
        <f t="shared" si="9"/>
        <v>9476</v>
      </c>
    </row>
    <row r="93" spans="1:10">
      <c r="A93" s="1">
        <v>39295</v>
      </c>
      <c r="B93" s="21">
        <f>'[3]BC (BCB)'!D93</f>
        <v>3540.8</v>
      </c>
      <c r="C93" s="21">
        <f>'[3]Serviços e Rendas'!N93</f>
        <v>-2583.4</v>
      </c>
      <c r="D93">
        <v>365.6</v>
      </c>
      <c r="E93" s="21">
        <f t="shared" si="5"/>
        <v>1323</v>
      </c>
      <c r="G93" s="21">
        <f t="shared" si="6"/>
        <v>44178.9</v>
      </c>
      <c r="H93" s="21">
        <f t="shared" si="7"/>
        <v>-39844.300000000003</v>
      </c>
      <c r="I93" s="21">
        <f t="shared" si="8"/>
        <v>4280.5</v>
      </c>
      <c r="J93" s="21">
        <f t="shared" si="9"/>
        <v>8615.0999999999985</v>
      </c>
    </row>
    <row r="94" spans="1:10">
      <c r="A94" s="1">
        <v>39326</v>
      </c>
      <c r="B94" s="21">
        <f>'[3]BC (BCB)'!D94</f>
        <v>3474.7</v>
      </c>
      <c r="C94" s="21">
        <f>'[3]Serviços e Rendas'!N94</f>
        <v>-3182.3</v>
      </c>
      <c r="D94">
        <v>255.7</v>
      </c>
      <c r="E94" s="21">
        <f t="shared" si="5"/>
        <v>548.09999999999968</v>
      </c>
      <c r="G94" s="21">
        <f t="shared" si="6"/>
        <v>43185.7</v>
      </c>
      <c r="H94" s="21">
        <f t="shared" si="7"/>
        <v>-40325</v>
      </c>
      <c r="I94" s="21">
        <f t="shared" si="8"/>
        <v>4053.1999999999994</v>
      </c>
      <c r="J94" s="21">
        <f t="shared" si="9"/>
        <v>6913.8999999999987</v>
      </c>
    </row>
    <row r="95" spans="1:10">
      <c r="A95" s="1">
        <v>39356</v>
      </c>
      <c r="B95" s="21">
        <f>'[3]BC (BCB)'!D95</f>
        <v>3428.7</v>
      </c>
      <c r="C95" s="21">
        <f>'[3]Serviços e Rendas'!N95</f>
        <v>-3876.1000000000004</v>
      </c>
      <c r="D95">
        <v>299.5</v>
      </c>
      <c r="E95" s="21">
        <f t="shared" si="5"/>
        <v>-147.90000000000055</v>
      </c>
      <c r="G95" s="21">
        <f t="shared" si="6"/>
        <v>42663.299999999996</v>
      </c>
      <c r="H95" s="21">
        <f t="shared" si="7"/>
        <v>-41425</v>
      </c>
      <c r="I95" s="21">
        <f t="shared" si="8"/>
        <v>3991.4</v>
      </c>
      <c r="J95" s="21">
        <f t="shared" si="9"/>
        <v>5229.6999999999989</v>
      </c>
    </row>
    <row r="96" spans="1:10">
      <c r="A96" s="1">
        <v>39387</v>
      </c>
      <c r="B96" s="21">
        <f>'[3]BC (BCB)'!D96</f>
        <v>2020.6</v>
      </c>
      <c r="C96" s="21">
        <f>'[3]Serviços e Rendas'!N96</f>
        <v>-3681.5</v>
      </c>
      <c r="D96">
        <v>311.2</v>
      </c>
      <c r="E96" s="21">
        <f t="shared" si="5"/>
        <v>-1349.7</v>
      </c>
      <c r="G96" s="21">
        <f t="shared" si="6"/>
        <v>41445.19999999999</v>
      </c>
      <c r="H96" s="21">
        <f t="shared" si="7"/>
        <v>-42883.8</v>
      </c>
      <c r="I96" s="21">
        <f t="shared" si="8"/>
        <v>3925.4999999999995</v>
      </c>
      <c r="J96" s="21">
        <f t="shared" si="9"/>
        <v>2486.8999999999987</v>
      </c>
    </row>
    <row r="97" spans="1:10">
      <c r="A97" s="1">
        <v>39417</v>
      </c>
      <c r="B97" s="21">
        <f>'[3]BC (BCB)'!D97</f>
        <v>3638.3</v>
      </c>
      <c r="C97" s="21">
        <f>'[3]Serviços e Rendas'!N97</f>
        <v>-4596.3999999999996</v>
      </c>
      <c r="D97">
        <v>460</v>
      </c>
      <c r="E97" s="21">
        <f t="shared" si="5"/>
        <v>-498.09999999999945</v>
      </c>
      <c r="G97" s="21">
        <f t="shared" si="6"/>
        <v>40031.599999999999</v>
      </c>
      <c r="H97" s="21">
        <f t="shared" si="7"/>
        <v>-42510.100000000006</v>
      </c>
      <c r="I97" s="21">
        <f t="shared" si="8"/>
        <v>4028.9999999999995</v>
      </c>
      <c r="J97" s="21">
        <f t="shared" si="9"/>
        <v>1550.5</v>
      </c>
    </row>
    <row r="98" spans="1:10">
      <c r="A98" s="1">
        <v>39448</v>
      </c>
      <c r="B98" s="21">
        <f>'[3]BC (BCB)'!D98</f>
        <v>923.3</v>
      </c>
      <c r="C98" s="21">
        <f>'[3]Serviços e Rendas'!N98</f>
        <v>-5274.0999999999995</v>
      </c>
      <c r="D98">
        <v>322.3</v>
      </c>
      <c r="E98" s="21">
        <f t="shared" si="5"/>
        <v>-4028.4999999999991</v>
      </c>
      <c r="G98" s="21">
        <f t="shared" si="6"/>
        <v>38431.600000000006</v>
      </c>
      <c r="H98" s="21">
        <f t="shared" si="7"/>
        <v>-44572.7</v>
      </c>
      <c r="I98" s="21">
        <f t="shared" si="8"/>
        <v>4032.7</v>
      </c>
      <c r="J98" s="21">
        <f t="shared" si="9"/>
        <v>-2108.3999999999987</v>
      </c>
    </row>
    <row r="99" spans="1:10">
      <c r="A99" s="1">
        <v>39479</v>
      </c>
      <c r="B99" s="21">
        <f>'[3]BC (BCB)'!D99</f>
        <v>849.4</v>
      </c>
      <c r="C99" s="21">
        <f>'[3]Serviços e Rendas'!N99</f>
        <v>-3051.8</v>
      </c>
      <c r="D99">
        <v>313.5</v>
      </c>
      <c r="E99" s="21">
        <f t="shared" si="5"/>
        <v>-1888.9</v>
      </c>
      <c r="G99" s="21">
        <f t="shared" si="6"/>
        <v>36380.400000000001</v>
      </c>
      <c r="H99" s="21">
        <f t="shared" si="7"/>
        <v>-44811.5</v>
      </c>
      <c r="I99" s="21">
        <f t="shared" si="8"/>
        <v>4056.1</v>
      </c>
      <c r="J99" s="21">
        <f t="shared" si="9"/>
        <v>-4374.9999999999982</v>
      </c>
    </row>
    <row r="100" spans="1:10">
      <c r="A100" s="1">
        <v>39508</v>
      </c>
      <c r="B100" s="21">
        <f>'[3]BC (BCB)'!D100</f>
        <v>988</v>
      </c>
      <c r="C100" s="21">
        <f>'[3]Serviços e Rendas'!N100</f>
        <v>-5682.0999999999995</v>
      </c>
      <c r="D100">
        <v>351.1</v>
      </c>
      <c r="E100" s="21">
        <f t="shared" si="5"/>
        <v>-4342.9999999999991</v>
      </c>
      <c r="G100" s="21">
        <f t="shared" si="6"/>
        <v>34064.799999999996</v>
      </c>
      <c r="H100" s="21">
        <f t="shared" si="7"/>
        <v>-47070.400000000001</v>
      </c>
      <c r="I100" s="21">
        <f t="shared" si="8"/>
        <v>4055.2000000000003</v>
      </c>
      <c r="J100" s="21">
        <f t="shared" si="9"/>
        <v>-8950.3999999999978</v>
      </c>
    </row>
    <row r="101" spans="1:10">
      <c r="A101" s="1">
        <v>39539</v>
      </c>
      <c r="B101" s="21">
        <f>'[3]BC (BCB)'!D101</f>
        <v>1737.6</v>
      </c>
      <c r="C101" s="21">
        <f>'[3]Serviços e Rendas'!N101</f>
        <v>-5096.7999999999993</v>
      </c>
      <c r="D101">
        <v>315.39999999999998</v>
      </c>
      <c r="E101" s="21">
        <f t="shared" si="5"/>
        <v>-3043.7999999999993</v>
      </c>
      <c r="G101" s="21">
        <f t="shared" si="6"/>
        <v>31621.699999999997</v>
      </c>
      <c r="H101" s="21">
        <f t="shared" si="7"/>
        <v>-49459.899999999994</v>
      </c>
      <c r="I101" s="21">
        <f t="shared" si="8"/>
        <v>4045.4</v>
      </c>
      <c r="J101" s="21">
        <f t="shared" si="9"/>
        <v>-13792.799999999996</v>
      </c>
    </row>
    <row r="102" spans="1:10">
      <c r="A102" s="1">
        <v>39569</v>
      </c>
      <c r="B102" s="21">
        <f>'[3]BC (BCB)'!D102</f>
        <v>4075.1</v>
      </c>
      <c r="C102" s="21">
        <f>'[3]Serviços e Rendas'!N102</f>
        <v>-5125.6000000000004</v>
      </c>
      <c r="D102">
        <v>265</v>
      </c>
      <c r="E102" s="21">
        <f t="shared" si="5"/>
        <v>-785.50000000000045</v>
      </c>
      <c r="G102" s="21">
        <f t="shared" si="6"/>
        <v>31843.299999999996</v>
      </c>
      <c r="H102" s="21">
        <f t="shared" si="7"/>
        <v>-50206.6</v>
      </c>
      <c r="I102" s="21">
        <f t="shared" si="8"/>
        <v>3945.3</v>
      </c>
      <c r="J102" s="21">
        <f t="shared" si="9"/>
        <v>-14417.999999999996</v>
      </c>
    </row>
    <row r="103" spans="1:10">
      <c r="A103" s="1">
        <v>39600</v>
      </c>
      <c r="B103" s="21">
        <f>'[3]BC (BCB)'!D103</f>
        <v>2728.6</v>
      </c>
      <c r="C103" s="21">
        <f>'[3]Serviços e Rendas'!N103</f>
        <v>-5829.1</v>
      </c>
      <c r="D103">
        <v>319</v>
      </c>
      <c r="E103" s="21">
        <f t="shared" si="5"/>
        <v>-2781.5000000000005</v>
      </c>
      <c r="G103" s="21">
        <f t="shared" si="6"/>
        <v>30749.399999999998</v>
      </c>
      <c r="H103" s="21">
        <f t="shared" si="7"/>
        <v>-52463</v>
      </c>
      <c r="I103" s="21">
        <f t="shared" si="8"/>
        <v>3971.8</v>
      </c>
      <c r="J103" s="21">
        <f t="shared" si="9"/>
        <v>-17741.8</v>
      </c>
    </row>
    <row r="104" spans="1:10">
      <c r="A104" s="1">
        <v>39630</v>
      </c>
      <c r="B104" s="21">
        <f>'[3]BC (BCB)'!D104</f>
        <v>3329.6</v>
      </c>
      <c r="C104" s="21">
        <f>'[3]Serviços e Rendas'!N104</f>
        <v>-5868.0999999999995</v>
      </c>
      <c r="D104">
        <v>370.7</v>
      </c>
      <c r="E104" s="21">
        <f t="shared" si="5"/>
        <v>-2167.7999999999997</v>
      </c>
      <c r="G104" s="21">
        <f t="shared" si="6"/>
        <v>30734.699999999997</v>
      </c>
      <c r="H104" s="21">
        <f t="shared" si="7"/>
        <v>-53847.299999999996</v>
      </c>
      <c r="I104" s="21">
        <f t="shared" si="8"/>
        <v>3949</v>
      </c>
      <c r="J104" s="21">
        <f t="shared" si="9"/>
        <v>-19163.599999999999</v>
      </c>
    </row>
    <row r="105" spans="1:10">
      <c r="A105" s="1">
        <v>39661</v>
      </c>
      <c r="B105" s="21">
        <f>'[3]BC (BCB)'!D105</f>
        <v>2293.8000000000002</v>
      </c>
      <c r="C105" s="21">
        <f>'[3]Serviços e Rendas'!N105</f>
        <v>-3669</v>
      </c>
      <c r="D105">
        <v>291.39999999999998</v>
      </c>
      <c r="E105" s="21">
        <f t="shared" si="5"/>
        <v>-1083.7999999999997</v>
      </c>
      <c r="G105" s="21">
        <f t="shared" si="6"/>
        <v>29487.699999999993</v>
      </c>
      <c r="H105" s="21">
        <f t="shared" si="7"/>
        <v>-54932.899999999994</v>
      </c>
      <c r="I105" s="21">
        <f t="shared" si="8"/>
        <v>3874.8</v>
      </c>
      <c r="J105" s="21">
        <f t="shared" si="9"/>
        <v>-21570.399999999998</v>
      </c>
    </row>
    <row r="106" spans="1:10">
      <c r="A106" s="1">
        <v>39692</v>
      </c>
      <c r="B106" s="21">
        <f>'[3]BC (BCB)'!D106</f>
        <v>2732.3</v>
      </c>
      <c r="C106" s="21">
        <f>'[3]Serviços e Rendas'!N106</f>
        <v>-5816.2</v>
      </c>
      <c r="D106">
        <v>322.7</v>
      </c>
      <c r="E106" s="21">
        <f t="shared" si="5"/>
        <v>-2761.2</v>
      </c>
      <c r="G106" s="21">
        <f t="shared" si="6"/>
        <v>28745.299999999992</v>
      </c>
      <c r="H106" s="21">
        <f t="shared" si="7"/>
        <v>-57566.799999999988</v>
      </c>
      <c r="I106" s="21">
        <f t="shared" si="8"/>
        <v>3941.7999999999997</v>
      </c>
      <c r="J106" s="21">
        <f t="shared" si="9"/>
        <v>-24879.699999999997</v>
      </c>
    </row>
    <row r="107" spans="1:10">
      <c r="A107" s="1">
        <v>39722</v>
      </c>
      <c r="B107" s="21">
        <f>'[3]BC (BCB)'!D107</f>
        <v>1262.4000000000001</v>
      </c>
      <c r="C107" s="21">
        <f>'[3]Serviços e Rendas'!N107</f>
        <v>-3002.2</v>
      </c>
      <c r="D107">
        <v>501.3</v>
      </c>
      <c r="E107" s="21">
        <f t="shared" si="5"/>
        <v>-1238.4999999999998</v>
      </c>
      <c r="G107" s="21">
        <f t="shared" si="6"/>
        <v>26578.999999999996</v>
      </c>
      <c r="H107" s="21">
        <f t="shared" si="7"/>
        <v>-56692.899999999987</v>
      </c>
      <c r="I107" s="21">
        <f t="shared" si="8"/>
        <v>4143.5999999999995</v>
      </c>
      <c r="J107" s="21">
        <f t="shared" si="9"/>
        <v>-25970.299999999996</v>
      </c>
    </row>
    <row r="108" spans="1:10">
      <c r="A108" s="1">
        <v>39753</v>
      </c>
      <c r="B108" s="21">
        <f>'[3]BC (BCB)'!D108</f>
        <v>1615.2</v>
      </c>
      <c r="C108" s="21">
        <f>'[3]Serviços e Rendas'!N108</f>
        <v>-2983.3999999999996</v>
      </c>
      <c r="D108">
        <v>417.1</v>
      </c>
      <c r="E108" s="21">
        <f t="shared" si="5"/>
        <v>-951.09999999999957</v>
      </c>
      <c r="G108" s="21">
        <f t="shared" si="6"/>
        <v>26173.600000000002</v>
      </c>
      <c r="H108" s="21">
        <f t="shared" si="7"/>
        <v>-55994.799999999988</v>
      </c>
      <c r="I108" s="21">
        <f t="shared" si="8"/>
        <v>4249.5</v>
      </c>
      <c r="J108" s="21">
        <f t="shared" si="9"/>
        <v>-25571.699999999993</v>
      </c>
    </row>
    <row r="109" spans="1:10">
      <c r="A109" s="1">
        <v>39783</v>
      </c>
      <c r="B109" s="21">
        <f>'[3]BC (BCB)'!D109</f>
        <v>2300.5</v>
      </c>
      <c r="C109" s="21">
        <f>'[3]Serviços e Rendas'!N109</f>
        <v>-5853.2999999999993</v>
      </c>
      <c r="D109">
        <v>434.3</v>
      </c>
      <c r="E109" s="21">
        <f t="shared" si="5"/>
        <v>-3118.4999999999991</v>
      </c>
      <c r="G109" s="21">
        <f t="shared" si="6"/>
        <v>24835.800000000003</v>
      </c>
      <c r="H109" s="21">
        <f t="shared" si="7"/>
        <v>-57251.7</v>
      </c>
      <c r="I109" s="21">
        <f t="shared" si="8"/>
        <v>4223.8</v>
      </c>
      <c r="J109" s="21">
        <f t="shared" si="9"/>
        <v>-28192.099999999995</v>
      </c>
    </row>
    <row r="110" spans="1:10">
      <c r="A110" s="1">
        <v>39814</v>
      </c>
      <c r="B110" s="21">
        <f>'[3]BC (BCB)'!D110</f>
        <v>-529.5</v>
      </c>
      <c r="C110" s="21">
        <f>'[3]Serviços e Rendas'!N110</f>
        <v>-2549.8000000000002</v>
      </c>
      <c r="D110">
        <v>313.8</v>
      </c>
      <c r="E110" s="21">
        <f t="shared" si="5"/>
        <v>-2765.5</v>
      </c>
      <c r="G110" s="21">
        <f t="shared" si="6"/>
        <v>23383.000000000004</v>
      </c>
      <c r="H110" s="21">
        <f t="shared" si="7"/>
        <v>-54527.399999999994</v>
      </c>
      <c r="I110" s="21">
        <f t="shared" si="8"/>
        <v>4215.3</v>
      </c>
      <c r="J110" s="21">
        <f t="shared" si="9"/>
        <v>-26929.099999999995</v>
      </c>
    </row>
    <row r="111" spans="1:10">
      <c r="A111" s="1">
        <v>39845</v>
      </c>
      <c r="B111" s="21">
        <f>'[3]BC (BCB)'!D111</f>
        <v>1761.1</v>
      </c>
      <c r="C111" s="21">
        <f>'[3]Serviços e Rendas'!N111</f>
        <v>-2650.1</v>
      </c>
      <c r="D111">
        <v>276.10000000000002</v>
      </c>
      <c r="E111" s="21">
        <f t="shared" si="5"/>
        <v>-612.9</v>
      </c>
      <c r="G111" s="21">
        <f t="shared" si="6"/>
        <v>24294.7</v>
      </c>
      <c r="H111" s="21">
        <f t="shared" si="7"/>
        <v>-54125.69999999999</v>
      </c>
      <c r="I111" s="21">
        <f t="shared" si="8"/>
        <v>4177.9000000000005</v>
      </c>
      <c r="J111" s="21">
        <f t="shared" si="9"/>
        <v>-25653.1</v>
      </c>
    </row>
    <row r="112" spans="1:10">
      <c r="A112" s="1">
        <v>39873</v>
      </c>
      <c r="B112" s="21">
        <f>'[3]BC (BCB)'!D112</f>
        <v>1756.6</v>
      </c>
      <c r="C112" s="21">
        <f>'[3]Serviços e Rendas'!N112</f>
        <v>-3587.8999999999996</v>
      </c>
      <c r="D112">
        <v>272.2</v>
      </c>
      <c r="E112" s="21">
        <f t="shared" si="5"/>
        <v>-1559.0999999999997</v>
      </c>
      <c r="G112" s="21">
        <f t="shared" si="6"/>
        <v>25063.3</v>
      </c>
      <c r="H112" s="21">
        <f t="shared" si="7"/>
        <v>-52031.5</v>
      </c>
      <c r="I112" s="21">
        <f t="shared" si="8"/>
        <v>4099</v>
      </c>
      <c r="J112" s="21">
        <f t="shared" si="9"/>
        <v>-22869.199999999997</v>
      </c>
    </row>
    <row r="113" spans="1:10">
      <c r="A113" s="1">
        <v>39904</v>
      </c>
      <c r="B113" s="21">
        <f>'[3]BC (BCB)'!D113</f>
        <v>3692.5</v>
      </c>
      <c r="C113" s="21">
        <f>'[3]Serviços e Rendas'!N113</f>
        <v>-3870.1000000000004</v>
      </c>
      <c r="D113">
        <v>282.8</v>
      </c>
      <c r="E113" s="21">
        <f t="shared" si="5"/>
        <v>105.19999999999965</v>
      </c>
      <c r="G113" s="21">
        <f t="shared" si="6"/>
        <v>27018.199999999997</v>
      </c>
      <c r="H113" s="21">
        <f t="shared" si="7"/>
        <v>-50804.799999999996</v>
      </c>
      <c r="I113" s="21">
        <f t="shared" si="8"/>
        <v>4066.4</v>
      </c>
      <c r="J113" s="21">
        <f t="shared" si="9"/>
        <v>-19720.199999999997</v>
      </c>
    </row>
    <row r="114" spans="1:10">
      <c r="A114" s="1">
        <v>39934</v>
      </c>
      <c r="B114" s="21">
        <f>'[3]BC (BCB)'!D114</f>
        <v>2623.6</v>
      </c>
      <c r="C114" s="21">
        <f>'[3]Serviços e Rendas'!N114</f>
        <v>-4628.1000000000004</v>
      </c>
      <c r="D114">
        <v>234.5</v>
      </c>
      <c r="E114" s="21">
        <f t="shared" si="5"/>
        <v>-1770.0000000000005</v>
      </c>
      <c r="G114" s="21">
        <f t="shared" si="6"/>
        <v>25566.699999999997</v>
      </c>
      <c r="H114" s="21">
        <f t="shared" si="7"/>
        <v>-50307.3</v>
      </c>
      <c r="I114" s="21">
        <f t="shared" si="8"/>
        <v>4035.9</v>
      </c>
      <c r="J114" s="21">
        <f t="shared" si="9"/>
        <v>-20704.699999999997</v>
      </c>
    </row>
    <row r="115" spans="1:10">
      <c r="A115" s="1">
        <v>39965</v>
      </c>
      <c r="B115" s="21">
        <f>'[3]BC (BCB)'!D115</f>
        <v>4604.3</v>
      </c>
      <c r="C115" s="21">
        <f>'[3]Serviços e Rendas'!N115</f>
        <v>-5463.6</v>
      </c>
      <c r="D115">
        <v>284.7</v>
      </c>
      <c r="E115" s="21">
        <f t="shared" si="5"/>
        <v>-574.60000000000014</v>
      </c>
      <c r="G115" s="21">
        <f t="shared" si="6"/>
        <v>27442.399999999998</v>
      </c>
      <c r="H115" s="21">
        <f t="shared" si="7"/>
        <v>-49941.799999999996</v>
      </c>
      <c r="I115" s="21">
        <f t="shared" si="8"/>
        <v>4001.6</v>
      </c>
      <c r="J115" s="21">
        <f t="shared" si="9"/>
        <v>-18497.8</v>
      </c>
    </row>
    <row r="116" spans="1:10">
      <c r="A116" s="1">
        <v>39995</v>
      </c>
      <c r="B116" s="21">
        <f>'[3]BC (BCB)'!D116</f>
        <v>2911.2</v>
      </c>
      <c r="C116" s="21">
        <f>'[3]Serviços e Rendas'!N116</f>
        <v>-4858.8999999999996</v>
      </c>
      <c r="D116">
        <v>324.39999999999998</v>
      </c>
      <c r="E116" s="21">
        <f t="shared" si="5"/>
        <v>-1623.2999999999997</v>
      </c>
      <c r="G116" s="21">
        <f t="shared" si="6"/>
        <v>27024</v>
      </c>
      <c r="H116" s="21">
        <f t="shared" si="7"/>
        <v>-48932.599999999991</v>
      </c>
      <c r="I116" s="21">
        <f t="shared" si="8"/>
        <v>3955.2999999999997</v>
      </c>
      <c r="J116" s="21">
        <f t="shared" si="9"/>
        <v>-17953.3</v>
      </c>
    </row>
    <row r="117" spans="1:10">
      <c r="A117" s="1">
        <v>40026</v>
      </c>
      <c r="B117" s="21">
        <f>'[3]BC (BCB)'!D117</f>
        <v>3053.7</v>
      </c>
      <c r="C117" s="21">
        <f>'[3]Serviços e Rendas'!N117</f>
        <v>-4114</v>
      </c>
      <c r="D117">
        <v>251.1</v>
      </c>
      <c r="E117" s="21">
        <f t="shared" si="5"/>
        <v>-809.20000000000016</v>
      </c>
      <c r="G117" s="21">
        <f t="shared" si="6"/>
        <v>27783.9</v>
      </c>
      <c r="H117" s="21">
        <f t="shared" si="7"/>
        <v>-49377.599999999991</v>
      </c>
      <c r="I117" s="21">
        <f t="shared" si="8"/>
        <v>3914.9999999999995</v>
      </c>
      <c r="J117" s="21">
        <f t="shared" si="9"/>
        <v>-17678.7</v>
      </c>
    </row>
    <row r="118" spans="1:10">
      <c r="A118" s="1">
        <v>40057</v>
      </c>
      <c r="B118" s="21">
        <f>'[3]BC (BCB)'!D118</f>
        <v>1309.4000000000001</v>
      </c>
      <c r="C118" s="21">
        <f>'[3]Serviços e Rendas'!N118</f>
        <v>-4109.2</v>
      </c>
      <c r="D118">
        <v>348.2</v>
      </c>
      <c r="E118" s="21">
        <f t="shared" si="5"/>
        <v>-2451.6</v>
      </c>
      <c r="G118" s="21">
        <f t="shared" si="6"/>
        <v>26361.000000000004</v>
      </c>
      <c r="H118" s="21">
        <f t="shared" si="7"/>
        <v>-47670.599999999991</v>
      </c>
      <c r="I118" s="21">
        <f t="shared" si="8"/>
        <v>3940.4999999999995</v>
      </c>
      <c r="J118" s="21">
        <f t="shared" si="9"/>
        <v>-17369.099999999999</v>
      </c>
    </row>
    <row r="119" spans="1:10">
      <c r="A119" s="1">
        <v>40087</v>
      </c>
      <c r="B119" s="21">
        <f>'[3]BC (BCB)'!D119</f>
        <v>1320.3</v>
      </c>
      <c r="C119" s="21">
        <f>'[3]Serviços e Rendas'!N119</f>
        <v>-4562</v>
      </c>
      <c r="D119">
        <v>224.2</v>
      </c>
      <c r="E119" s="21">
        <f t="shared" si="5"/>
        <v>-3017.5</v>
      </c>
      <c r="G119" s="21">
        <f t="shared" si="6"/>
        <v>26418.9</v>
      </c>
      <c r="H119" s="21">
        <f t="shared" si="7"/>
        <v>-49230.399999999994</v>
      </c>
      <c r="I119" s="21">
        <f t="shared" si="8"/>
        <v>3663.3999999999996</v>
      </c>
      <c r="J119" s="21">
        <f t="shared" si="9"/>
        <v>-19148.099999999999</v>
      </c>
    </row>
    <row r="120" spans="1:10">
      <c r="A120" s="1">
        <v>40118</v>
      </c>
      <c r="B120" s="21">
        <f>'[3]BC (BCB)'!D120</f>
        <v>612.79999999999995</v>
      </c>
      <c r="C120" s="21">
        <f>'[3]Serviços e Rendas'!N120</f>
        <v>-4126.7</v>
      </c>
      <c r="D120">
        <v>240.4</v>
      </c>
      <c r="E120" s="21">
        <f t="shared" si="5"/>
        <v>-3273.4999999999995</v>
      </c>
      <c r="G120" s="21">
        <f t="shared" si="6"/>
        <v>25416.500000000004</v>
      </c>
      <c r="H120" s="21">
        <f t="shared" si="7"/>
        <v>-50373.69999999999</v>
      </c>
      <c r="I120" s="21">
        <f t="shared" si="8"/>
        <v>3486.7</v>
      </c>
      <c r="J120" s="21">
        <f t="shared" si="9"/>
        <v>-21470.5</v>
      </c>
    </row>
    <row r="121" spans="1:10">
      <c r="A121" s="1">
        <v>40148</v>
      </c>
      <c r="B121" s="21">
        <f>'[3]BC (BCB)'!D121</f>
        <v>2173.9</v>
      </c>
      <c r="C121" s="21">
        <f>'[3]Serviços e Rendas'!N121</f>
        <v>-8409.2000000000007</v>
      </c>
      <c r="D121">
        <v>285.2</v>
      </c>
      <c r="E121" s="21">
        <f t="shared" si="5"/>
        <v>-5950.1000000000013</v>
      </c>
      <c r="G121" s="21">
        <f t="shared" si="6"/>
        <v>25289.9</v>
      </c>
      <c r="H121" s="21">
        <f t="shared" si="7"/>
        <v>-52929.599999999991</v>
      </c>
      <c r="I121" s="21">
        <f t="shared" si="8"/>
        <v>3337.5999999999995</v>
      </c>
      <c r="J121" s="21">
        <f t="shared" si="9"/>
        <v>-24302.100000000002</v>
      </c>
    </row>
    <row r="122" spans="1:10">
      <c r="A122" s="1">
        <v>40179</v>
      </c>
      <c r="B122" s="21">
        <f>'[3]BC (BCB)'!D122</f>
        <v>-180.7</v>
      </c>
      <c r="C122" s="21">
        <f>'[3]Serviços e Rendas'!N122</f>
        <v>-3932.8</v>
      </c>
      <c r="D122">
        <v>272.39999999999998</v>
      </c>
      <c r="E122" s="21">
        <f t="shared" si="5"/>
        <v>-3841.1</v>
      </c>
      <c r="G122" s="21">
        <f t="shared" si="6"/>
        <v>25638.7</v>
      </c>
      <c r="H122" s="21">
        <f t="shared" si="7"/>
        <v>-54312.600000000006</v>
      </c>
      <c r="I122" s="21">
        <f t="shared" si="8"/>
        <v>3296.1999999999994</v>
      </c>
      <c r="J122" s="21">
        <f t="shared" si="9"/>
        <v>-25377.7</v>
      </c>
    </row>
    <row r="123" spans="1:10">
      <c r="A123" s="1">
        <v>40210</v>
      </c>
      <c r="B123" s="21">
        <f>'[3]BC (BCB)'!D123</f>
        <v>389.2</v>
      </c>
      <c r="C123" s="21">
        <f>'[3]Serviços e Rendas'!N123</f>
        <v>-3697.3</v>
      </c>
      <c r="D123">
        <v>216</v>
      </c>
      <c r="E123" s="21">
        <f t="shared" si="5"/>
        <v>-3092.1000000000004</v>
      </c>
      <c r="G123" s="21">
        <f t="shared" si="6"/>
        <v>24266.800000000003</v>
      </c>
      <c r="H123" s="21">
        <f t="shared" si="7"/>
        <v>-55359.8</v>
      </c>
      <c r="I123" s="21">
        <f t="shared" si="8"/>
        <v>3236.1</v>
      </c>
      <c r="J123" s="21">
        <f t="shared" si="9"/>
        <v>-27856.9</v>
      </c>
    </row>
    <row r="124" spans="1:10">
      <c r="A124" s="1">
        <v>40238</v>
      </c>
      <c r="B124" s="21">
        <f>'[3]BC (BCB)'!D124</f>
        <v>672.2</v>
      </c>
      <c r="C124" s="21">
        <f>'[3]Serviços e Rendas'!N124</f>
        <v>-5945.1</v>
      </c>
      <c r="D124">
        <v>255.4</v>
      </c>
      <c r="E124" s="21">
        <f t="shared" si="5"/>
        <v>-5017.5000000000009</v>
      </c>
      <c r="G124" s="21">
        <f t="shared" si="6"/>
        <v>23182.400000000005</v>
      </c>
      <c r="H124" s="21">
        <f t="shared" si="7"/>
        <v>-57717.000000000007</v>
      </c>
      <c r="I124" s="21">
        <f t="shared" si="8"/>
        <v>3219.3</v>
      </c>
      <c r="J124" s="21">
        <f t="shared" si="9"/>
        <v>-31315.300000000003</v>
      </c>
    </row>
    <row r="125" spans="1:10">
      <c r="A125" s="1">
        <v>40269</v>
      </c>
      <c r="B125" s="21">
        <f>'[3]BC (BCB)'!D125</f>
        <v>1282.3</v>
      </c>
      <c r="C125" s="21">
        <f>'[3]Serviços e Rendas'!N125</f>
        <v>-6195.6</v>
      </c>
      <c r="D125">
        <v>296.2</v>
      </c>
      <c r="E125" s="21">
        <f t="shared" si="5"/>
        <v>-4617.1000000000004</v>
      </c>
      <c r="G125" s="21">
        <f t="shared" si="6"/>
        <v>20772.2</v>
      </c>
      <c r="H125" s="21">
        <f t="shared" si="7"/>
        <v>-60042.5</v>
      </c>
      <c r="I125" s="21">
        <f t="shared" si="8"/>
        <v>3232.7000000000003</v>
      </c>
      <c r="J125" s="21">
        <f t="shared" si="9"/>
        <v>-36037.599999999999</v>
      </c>
    </row>
    <row r="126" spans="1:10">
      <c r="A126" s="1">
        <v>40299</v>
      </c>
      <c r="B126" s="21">
        <f>'[3]BC (BCB)'!D126</f>
        <v>3450.3</v>
      </c>
      <c r="C126" s="21">
        <f>'[3]Serviços e Rendas'!N126</f>
        <v>-5813.7999999999993</v>
      </c>
      <c r="D126">
        <v>357.1</v>
      </c>
      <c r="E126" s="21">
        <f t="shared" si="5"/>
        <v>-2006.3999999999992</v>
      </c>
      <c r="G126" s="21">
        <f t="shared" si="6"/>
        <v>21598.899999999998</v>
      </c>
      <c r="H126" s="21">
        <f t="shared" si="7"/>
        <v>-61228.200000000012</v>
      </c>
      <c r="I126" s="21">
        <f t="shared" si="8"/>
        <v>3355.2999999999997</v>
      </c>
      <c r="J126" s="21">
        <f t="shared" si="9"/>
        <v>-36274</v>
      </c>
    </row>
    <row r="127" spans="1:10">
      <c r="A127" s="1">
        <v>40330</v>
      </c>
      <c r="B127" s="21">
        <f>'[3]BC (BCB)'!D127</f>
        <v>2266.6</v>
      </c>
      <c r="C127" s="21">
        <f>'[3]Serviços e Rendas'!N127</f>
        <v>-7658.3</v>
      </c>
      <c r="D127">
        <v>114.5</v>
      </c>
      <c r="E127" s="21">
        <f t="shared" si="5"/>
        <v>-5277.2000000000007</v>
      </c>
      <c r="G127" s="21">
        <f t="shared" si="6"/>
        <v>19261.199999999997</v>
      </c>
      <c r="H127" s="21">
        <f t="shared" si="7"/>
        <v>-63422.900000000009</v>
      </c>
      <c r="I127" s="21">
        <f t="shared" si="8"/>
        <v>3185.1</v>
      </c>
      <c r="J127" s="21">
        <f t="shared" si="9"/>
        <v>-40976.600000000006</v>
      </c>
    </row>
    <row r="128" spans="1:10">
      <c r="A128" s="1">
        <v>40360</v>
      </c>
      <c r="B128" s="21">
        <f>'[3]BC (BCB)'!D128</f>
        <v>1343.6</v>
      </c>
      <c r="C128" s="21">
        <f>'[3]Serviços e Rendas'!N128</f>
        <v>-6122.4</v>
      </c>
      <c r="D128">
        <v>190.1</v>
      </c>
      <c r="E128" s="21">
        <f t="shared" si="5"/>
        <v>-4588.6999999999989</v>
      </c>
      <c r="G128" s="21">
        <f t="shared" si="6"/>
        <v>17693.600000000002</v>
      </c>
      <c r="H128" s="21">
        <f t="shared" si="7"/>
        <v>-64686.400000000001</v>
      </c>
      <c r="I128" s="21">
        <f t="shared" si="8"/>
        <v>3050.7999999999997</v>
      </c>
      <c r="J128" s="21">
        <f t="shared" si="9"/>
        <v>-43942</v>
      </c>
    </row>
    <row r="129" spans="1:10">
      <c r="A129" s="1">
        <v>40391</v>
      </c>
      <c r="B129" s="21">
        <f>'[3]BC (BCB)'!D129</f>
        <v>2390.4</v>
      </c>
      <c r="C129" s="21">
        <f>'[3]Serviços e Rendas'!N129</f>
        <v>-5612.4</v>
      </c>
      <c r="D129">
        <v>235.3</v>
      </c>
      <c r="E129" s="21">
        <f t="shared" si="5"/>
        <v>-2986.6999999999994</v>
      </c>
      <c r="G129" s="21">
        <f t="shared" si="6"/>
        <v>17030.300000000003</v>
      </c>
      <c r="H129" s="21">
        <f t="shared" si="7"/>
        <v>-66184.800000000003</v>
      </c>
      <c r="I129" s="21">
        <f t="shared" si="8"/>
        <v>3035</v>
      </c>
      <c r="J129" s="21">
        <f t="shared" si="9"/>
        <v>-46119.5</v>
      </c>
    </row>
    <row r="130" spans="1:10">
      <c r="A130" s="1">
        <v>40422</v>
      </c>
      <c r="B130" s="21">
        <f>'[3]BC (BCB)'!D130</f>
        <v>1071.2</v>
      </c>
      <c r="C130" s="21">
        <f>'[3]Serviços e Rendas'!N130</f>
        <v>-5248.6</v>
      </c>
      <c r="D130">
        <v>218.5</v>
      </c>
      <c r="E130" s="21">
        <f t="shared" si="5"/>
        <v>-3958.9000000000005</v>
      </c>
      <c r="G130" s="21">
        <f t="shared" si="6"/>
        <v>16792.099999999999</v>
      </c>
      <c r="H130" s="21">
        <f t="shared" si="7"/>
        <v>-67324.200000000012</v>
      </c>
      <c r="I130" s="21">
        <f t="shared" si="8"/>
        <v>2905.3</v>
      </c>
      <c r="J130" s="21">
        <f t="shared" si="9"/>
        <v>-47626.799999999996</v>
      </c>
    </row>
    <row r="131" spans="1:10">
      <c r="A131" s="1">
        <v>40452</v>
      </c>
      <c r="B131" s="21">
        <f>'[3]BC (BCB)'!D131</f>
        <v>1826.4</v>
      </c>
      <c r="C131" s="21">
        <f>'[3]Serviços e Rendas'!N131</f>
        <v>-5621</v>
      </c>
      <c r="D131">
        <v>84.4</v>
      </c>
      <c r="E131" s="21">
        <f t="shared" ref="E131:E145" si="10">B131+C131+D131</f>
        <v>-3710.2</v>
      </c>
      <c r="G131" s="21">
        <f t="shared" si="6"/>
        <v>17298.2</v>
      </c>
      <c r="H131" s="21">
        <f t="shared" si="7"/>
        <v>-68383.200000000012</v>
      </c>
      <c r="I131" s="21">
        <f t="shared" si="8"/>
        <v>2765.5000000000005</v>
      </c>
      <c r="J131" s="21">
        <f t="shared" si="9"/>
        <v>-48319.499999999993</v>
      </c>
    </row>
    <row r="132" spans="1:10">
      <c r="A132" s="1">
        <v>40483</v>
      </c>
      <c r="B132" s="21">
        <f>'[3]BC (BCB)'!D132</f>
        <v>291.39999999999998</v>
      </c>
      <c r="C132" s="21">
        <f>'[3]Serviços e Rendas'!N132</f>
        <v>-5261.7</v>
      </c>
      <c r="D132">
        <v>239.5</v>
      </c>
      <c r="E132" s="21">
        <f t="shared" si="10"/>
        <v>-4730.8</v>
      </c>
      <c r="G132" s="21">
        <f t="shared" si="6"/>
        <v>16976.800000000003</v>
      </c>
      <c r="H132" s="21">
        <f t="shared" si="7"/>
        <v>-69518.200000000012</v>
      </c>
      <c r="I132" s="21">
        <f t="shared" si="8"/>
        <v>2764.6000000000004</v>
      </c>
      <c r="J132" s="21">
        <f t="shared" si="9"/>
        <v>-49776.799999999996</v>
      </c>
    </row>
    <row r="133" spans="1:10">
      <c r="A133" s="1">
        <v>40513</v>
      </c>
      <c r="B133" s="21">
        <f>'[3]BC (BCB)'!D133</f>
        <v>5344.1</v>
      </c>
      <c r="C133" s="21">
        <f>'[3]Serviços e Rendas'!N133</f>
        <v>-9148.4</v>
      </c>
      <c r="D133">
        <v>308</v>
      </c>
      <c r="E133" s="21">
        <f t="shared" si="10"/>
        <v>-3496.2999999999993</v>
      </c>
      <c r="G133" s="21">
        <f t="shared" si="6"/>
        <v>20147</v>
      </c>
      <c r="H133" s="21">
        <f t="shared" si="7"/>
        <v>-70257.399999999994</v>
      </c>
      <c r="I133" s="21">
        <f t="shared" si="8"/>
        <v>2787.4</v>
      </c>
      <c r="J133" s="21">
        <f t="shared" si="9"/>
        <v>-47323</v>
      </c>
    </row>
    <row r="134" spans="1:10">
      <c r="A134" s="1">
        <v>40544</v>
      </c>
      <c r="B134" s="21">
        <f>'[3]BC (BCB)'!D134</f>
        <v>398.2</v>
      </c>
      <c r="C134" s="21">
        <f>'[3]Serviços e Rendas'!N134</f>
        <v>-6159.6</v>
      </c>
      <c r="D134">
        <v>177</v>
      </c>
      <c r="E134" s="21">
        <f t="shared" si="10"/>
        <v>-5584.4000000000005</v>
      </c>
      <c r="G134" s="21">
        <f t="shared" si="6"/>
        <v>20725.900000000001</v>
      </c>
      <c r="H134" s="21">
        <f t="shared" si="7"/>
        <v>-72484.2</v>
      </c>
      <c r="I134" s="21">
        <f t="shared" si="8"/>
        <v>2692</v>
      </c>
      <c r="J134" s="21">
        <f t="shared" si="9"/>
        <v>-49066.30000000001</v>
      </c>
    </row>
    <row r="135" spans="1:10">
      <c r="A135" s="1">
        <v>40575</v>
      </c>
      <c r="B135" s="21">
        <f>'[3]BC (BCB)'!D135</f>
        <v>1194.3</v>
      </c>
      <c r="C135" s="21">
        <f>'[3]Serviços e Rendas'!N135</f>
        <v>-5153.6000000000004</v>
      </c>
      <c r="D135">
        <v>477.1</v>
      </c>
      <c r="E135" s="21">
        <f t="shared" si="10"/>
        <v>-3482.2000000000003</v>
      </c>
      <c r="G135" s="21">
        <f t="shared" si="6"/>
        <v>21531</v>
      </c>
      <c r="H135" s="21">
        <f t="shared" si="7"/>
        <v>-73940.5</v>
      </c>
      <c r="I135" s="21">
        <f t="shared" si="8"/>
        <v>2953.1</v>
      </c>
      <c r="J135" s="21">
        <f t="shared" si="9"/>
        <v>-49456.4</v>
      </c>
    </row>
    <row r="136" spans="1:10">
      <c r="A136" s="1">
        <v>40603</v>
      </c>
      <c r="B136" s="21">
        <f>'[3]BC (BCB)'!D136</f>
        <v>1551.6</v>
      </c>
      <c r="C136" s="21">
        <f>'[3]Serviços e Rendas'!N136</f>
        <v>-7499.8</v>
      </c>
      <c r="D136">
        <v>204.2</v>
      </c>
      <c r="E136" s="21">
        <f t="shared" si="10"/>
        <v>-5744.0000000000009</v>
      </c>
      <c r="G136" s="21">
        <f t="shared" si="6"/>
        <v>22410.400000000001</v>
      </c>
      <c r="H136" s="21">
        <f t="shared" si="7"/>
        <v>-75495.199999999997</v>
      </c>
      <c r="I136" s="21">
        <f t="shared" si="8"/>
        <v>2901.9</v>
      </c>
      <c r="J136" s="21">
        <f t="shared" si="9"/>
        <v>-50182.9</v>
      </c>
    </row>
    <row r="137" spans="1:10">
      <c r="A137" s="1">
        <v>40634</v>
      </c>
      <c r="B137" s="21">
        <f>'[3]BC (BCB)'!D137</f>
        <v>1861.2</v>
      </c>
      <c r="C137" s="21">
        <f>'[3]Serviços e Rendas'!N137</f>
        <v>-5643.2999999999993</v>
      </c>
      <c r="D137">
        <v>214.5</v>
      </c>
      <c r="E137" s="21">
        <f t="shared" si="10"/>
        <v>-3567.5999999999995</v>
      </c>
      <c r="G137" s="21">
        <f t="shared" si="6"/>
        <v>22989.3</v>
      </c>
      <c r="H137" s="21">
        <f t="shared" si="7"/>
        <v>-74942.899999999994</v>
      </c>
      <c r="I137" s="21">
        <f t="shared" si="8"/>
        <v>2820.2</v>
      </c>
      <c r="J137" s="21">
        <f t="shared" si="9"/>
        <v>-49133.399999999994</v>
      </c>
    </row>
    <row r="138" spans="1:10">
      <c r="A138" s="1">
        <v>40664</v>
      </c>
      <c r="B138" s="21">
        <f>'[3]BC (BCB)'!D138</f>
        <v>3524.4</v>
      </c>
      <c r="C138" s="21">
        <f>'[3]Serviços e Rendas'!N138</f>
        <v>-8038.9</v>
      </c>
      <c r="D138">
        <v>327.60000000000002</v>
      </c>
      <c r="E138" s="21">
        <f t="shared" si="10"/>
        <v>-4186.8999999999996</v>
      </c>
      <c r="G138" s="21">
        <f t="shared" si="6"/>
        <v>23063.4</v>
      </c>
      <c r="H138" s="21">
        <f t="shared" si="7"/>
        <v>-77167.999999999985</v>
      </c>
      <c r="I138" s="21">
        <f t="shared" si="8"/>
        <v>2790.7</v>
      </c>
      <c r="J138" s="21">
        <f t="shared" si="9"/>
        <v>-51313.899999999994</v>
      </c>
    </row>
    <row r="139" spans="1:10">
      <c r="A139" s="1">
        <v>40695</v>
      </c>
      <c r="B139" s="21">
        <f>'[3]BC (BCB)'!D139</f>
        <v>4429.8999999999996</v>
      </c>
      <c r="C139" s="21">
        <f>'[3]Serviços e Rendas'!N139</f>
        <v>-8030.7</v>
      </c>
      <c r="D139">
        <v>109.2</v>
      </c>
      <c r="E139" s="21">
        <f t="shared" si="10"/>
        <v>-3491.6000000000004</v>
      </c>
      <c r="G139" s="21">
        <f t="shared" si="6"/>
        <v>25226.700000000004</v>
      </c>
      <c r="H139" s="21">
        <f t="shared" si="7"/>
        <v>-77540.399999999994</v>
      </c>
      <c r="I139" s="21">
        <f t="shared" si="8"/>
        <v>2785.3999999999996</v>
      </c>
      <c r="J139" s="21">
        <f t="shared" si="9"/>
        <v>-49528.3</v>
      </c>
    </row>
    <row r="140" spans="1:10">
      <c r="A140" s="1">
        <v>40725</v>
      </c>
      <c r="B140" s="21">
        <f>'[3]BC (BCB)'!D140</f>
        <v>3138.3</v>
      </c>
      <c r="C140" s="21">
        <f>'[3]Serviços e Rendas'!N140</f>
        <v>-6928.2</v>
      </c>
      <c r="D140">
        <v>216.7</v>
      </c>
      <c r="E140" s="21">
        <f t="shared" si="10"/>
        <v>-3573.2</v>
      </c>
      <c r="G140" s="21">
        <f t="shared" si="6"/>
        <v>27021.399999999998</v>
      </c>
      <c r="H140" s="21">
        <f t="shared" si="7"/>
        <v>-78346.2</v>
      </c>
      <c r="I140" s="21">
        <f t="shared" si="8"/>
        <v>2811.9999999999995</v>
      </c>
      <c r="J140" s="21">
        <f t="shared" si="9"/>
        <v>-48512.799999999996</v>
      </c>
    </row>
    <row r="141" spans="1:10">
      <c r="A141" s="1">
        <v>40756</v>
      </c>
      <c r="B141" s="21">
        <f>'[3]BC (BCB)'!D141</f>
        <v>3878.2</v>
      </c>
      <c r="C141" s="21">
        <f>'[3]Serviços e Rendas'!N141</f>
        <v>-8986.2000000000007</v>
      </c>
      <c r="D141">
        <v>230.3</v>
      </c>
      <c r="E141" s="21">
        <f t="shared" si="10"/>
        <v>-4877.7000000000007</v>
      </c>
      <c r="G141" s="21">
        <f t="shared" ref="G141:G144" si="11">SUM(B130:B141)</f>
        <v>28509.200000000004</v>
      </c>
      <c r="H141" s="21">
        <f t="shared" ref="H141:H144" si="12">SUM(C130:C141)</f>
        <v>-81720</v>
      </c>
      <c r="I141" s="21">
        <f t="shared" ref="I141:I144" si="13">SUM(D130:D141)</f>
        <v>2807</v>
      </c>
      <c r="J141" s="21">
        <f t="shared" ref="J141:J144" si="14">SUM(E130:E141)</f>
        <v>-50403.8</v>
      </c>
    </row>
    <row r="142" spans="1:10">
      <c r="A142" s="1">
        <v>40787</v>
      </c>
      <c r="B142" s="21">
        <f>'[3]BC (BCB)'!D142</f>
        <v>3072.5</v>
      </c>
      <c r="C142" s="21">
        <f>'[3]Serviços e Rendas'!N142</f>
        <v>-5505.9</v>
      </c>
      <c r="D142">
        <v>226.1</v>
      </c>
      <c r="E142" s="21">
        <f t="shared" si="10"/>
        <v>-2207.2999999999997</v>
      </c>
      <c r="G142" s="21">
        <f t="shared" si="11"/>
        <v>30510.5</v>
      </c>
      <c r="H142" s="21">
        <f t="shared" si="12"/>
        <v>-81977.299999999988</v>
      </c>
      <c r="I142" s="21">
        <f t="shared" si="13"/>
        <v>2814.6</v>
      </c>
      <c r="J142" s="21">
        <f t="shared" si="14"/>
        <v>-48652.2</v>
      </c>
    </row>
    <row r="143" spans="1:10">
      <c r="A143" s="1">
        <v>40817</v>
      </c>
      <c r="B143" s="21">
        <f>'[3]BC (BCB)'!D143</f>
        <v>2354.5</v>
      </c>
      <c r="C143" s="21">
        <f>'[3]Serviços e Rendas'!N143</f>
        <v>-5792.7999999999993</v>
      </c>
      <c r="D143">
        <v>261.10000000000002</v>
      </c>
      <c r="E143" s="21">
        <f t="shared" si="10"/>
        <v>-3177.1999999999994</v>
      </c>
      <c r="G143" s="21">
        <f t="shared" si="11"/>
        <v>31038.6</v>
      </c>
      <c r="H143" s="21">
        <f t="shared" si="12"/>
        <v>-82149.099999999991</v>
      </c>
      <c r="I143" s="21">
        <f t="shared" si="13"/>
        <v>2991.2999999999997</v>
      </c>
      <c r="J143" s="21">
        <f t="shared" si="14"/>
        <v>-48119.199999999997</v>
      </c>
    </row>
    <row r="144" spans="1:10">
      <c r="A144" s="1">
        <v>40848</v>
      </c>
      <c r="B144" s="21">
        <f>'[3]BC (BCB)'!D144</f>
        <v>578.29999999999995</v>
      </c>
      <c r="C144" s="21">
        <f>'[3]Serviços e Rendas'!N144</f>
        <v>-7447</v>
      </c>
      <c r="D144">
        <v>188.6</v>
      </c>
      <c r="E144" s="21">
        <f t="shared" si="10"/>
        <v>-6680.0999999999995</v>
      </c>
      <c r="G144" s="21">
        <f t="shared" si="11"/>
        <v>31325.5</v>
      </c>
      <c r="H144" s="21">
        <f t="shared" si="12"/>
        <v>-84334.399999999994</v>
      </c>
      <c r="I144" s="21">
        <f t="shared" si="13"/>
        <v>2940.4</v>
      </c>
      <c r="J144" s="21">
        <f t="shared" si="14"/>
        <v>-50068.499999999993</v>
      </c>
    </row>
    <row r="145" spans="1:10">
      <c r="A145" s="1">
        <v>40878</v>
      </c>
      <c r="B145" s="21">
        <f>'[3]BC (BCB)'!D145</f>
        <v>3814.9</v>
      </c>
      <c r="C145" s="21">
        <f>'[3]Serviços e Rendas'!N145</f>
        <v>-10038.799999999999</v>
      </c>
      <c r="D145">
        <v>183.9</v>
      </c>
      <c r="E145" s="21">
        <f t="shared" si="10"/>
        <v>-6040</v>
      </c>
      <c r="G145" s="21">
        <f>SUM(B134:B145)</f>
        <v>29796.300000000003</v>
      </c>
      <c r="H145" s="21">
        <f t="shared" ref="H145:J145" si="15">SUM(C134:C145)</f>
        <v>-85224.799999999988</v>
      </c>
      <c r="I145" s="21">
        <f t="shared" si="15"/>
        <v>2816.3</v>
      </c>
      <c r="J145" s="21">
        <f t="shared" si="15"/>
        <v>-52612.2</v>
      </c>
    </row>
    <row r="146" spans="1:10">
      <c r="A146" t="s">
        <v>73</v>
      </c>
      <c r="B146" t="s">
        <v>74</v>
      </c>
      <c r="E146" s="21"/>
    </row>
  </sheetData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opLeftCell="A13" zoomScale="80" zoomScaleNormal="80" workbookViewId="0">
      <selection activeCell="E21" sqref="E21"/>
    </sheetView>
  </sheetViews>
  <sheetFormatPr defaultRowHeight="12.75"/>
  <cols>
    <col min="1" max="1" width="8.7109375" style="22" customWidth="1"/>
    <col min="2" max="3" width="11" style="24" customWidth="1"/>
    <col min="4" max="5" width="8.7109375" style="24" customWidth="1"/>
    <col min="6" max="6" width="9.140625" style="25" customWidth="1"/>
    <col min="7" max="16384" width="9.140625" style="22"/>
  </cols>
  <sheetData>
    <row r="1" spans="1:12" ht="15">
      <c r="A1" s="22" t="s">
        <v>67</v>
      </c>
      <c r="B1" s="23" t="s">
        <v>81</v>
      </c>
      <c r="D1" s="23" t="s">
        <v>80</v>
      </c>
      <c r="E1" s="23"/>
      <c r="H1" s="28" t="s">
        <v>75</v>
      </c>
      <c r="K1" s="26" t="s">
        <v>76</v>
      </c>
      <c r="L1" s="29">
        <f>AVERAGE(H17:H20)</f>
        <v>75.980833333333337</v>
      </c>
    </row>
    <row r="2" spans="1:12">
      <c r="A2" s="22" t="s">
        <v>4</v>
      </c>
      <c r="B2" s="24">
        <v>73.226666666666674</v>
      </c>
      <c r="D2" s="24">
        <v>47.806666666666665</v>
      </c>
      <c r="H2" s="30">
        <v>61.306666666666672</v>
      </c>
      <c r="K2" s="22" t="s">
        <v>77</v>
      </c>
      <c r="L2" s="29" t="e">
        <f>AVERAGE(#REF!)</f>
        <v>#REF!</v>
      </c>
    </row>
    <row r="3" spans="1:12">
      <c r="A3" s="22" t="s">
        <v>5</v>
      </c>
      <c r="B3" s="24">
        <v>73.733333333333334</v>
      </c>
      <c r="D3" s="24">
        <v>55.586666666666666</v>
      </c>
      <c r="H3" s="30">
        <v>61.916666666666664</v>
      </c>
    </row>
    <row r="4" spans="1:12">
      <c r="A4" s="22" t="s">
        <v>6</v>
      </c>
      <c r="B4" s="24">
        <v>75.50333333333333</v>
      </c>
      <c r="D4" s="24">
        <v>58.686666666666667</v>
      </c>
      <c r="H4" s="30">
        <v>64.923333333333332</v>
      </c>
    </row>
    <row r="5" spans="1:12">
      <c r="A5" s="22" t="s">
        <v>7</v>
      </c>
      <c r="B5" s="24">
        <v>74.02</v>
      </c>
      <c r="D5" s="24">
        <v>53.766666666666659</v>
      </c>
      <c r="H5" s="30">
        <v>64.89</v>
      </c>
    </row>
    <row r="6" spans="1:12">
      <c r="A6" s="22" t="s">
        <v>8</v>
      </c>
      <c r="B6" s="24">
        <v>74.583333333333329</v>
      </c>
      <c r="D6" s="24">
        <v>53.646666666666668</v>
      </c>
      <c r="H6" s="30">
        <v>61.676666666666669</v>
      </c>
    </row>
    <row r="7" spans="1:12">
      <c r="A7" s="22" t="s">
        <v>9</v>
      </c>
      <c r="B7" s="24">
        <v>71.803333333333342</v>
      </c>
      <c r="D7" s="24">
        <v>61.22</v>
      </c>
      <c r="H7" s="30">
        <v>62.196666666666665</v>
      </c>
    </row>
    <row r="8" spans="1:12">
      <c r="A8" s="22" t="s">
        <v>10</v>
      </c>
      <c r="B8" s="24">
        <v>71.22</v>
      </c>
      <c r="D8" s="24">
        <v>62.976666666666659</v>
      </c>
      <c r="H8" s="30">
        <v>58.859999999999992</v>
      </c>
    </row>
    <row r="9" spans="1:12">
      <c r="A9" s="22" t="s">
        <v>11</v>
      </c>
      <c r="B9" s="24">
        <v>68.633333333333326</v>
      </c>
      <c r="D9" s="24">
        <v>58.576666666666661</v>
      </c>
      <c r="H9" s="30">
        <v>50.403333333333329</v>
      </c>
    </row>
    <row r="10" spans="1:12">
      <c r="A10" s="22" t="s">
        <v>12</v>
      </c>
      <c r="B10" s="24">
        <v>67.259999999999991</v>
      </c>
      <c r="D10" s="24">
        <v>51.436666666666667</v>
      </c>
      <c r="H10" s="30">
        <v>52.483333333333327</v>
      </c>
    </row>
    <row r="11" spans="1:12">
      <c r="A11" s="22" t="s">
        <v>13</v>
      </c>
      <c r="B11" s="24">
        <v>68.88333333333334</v>
      </c>
      <c r="D11" s="24">
        <v>55.639999999999993</v>
      </c>
      <c r="H11" s="30">
        <v>57.926666666666669</v>
      </c>
    </row>
    <row r="12" spans="1:12">
      <c r="A12" s="22" t="s">
        <v>14</v>
      </c>
      <c r="B12" s="24">
        <v>68.75</v>
      </c>
      <c r="D12" s="24">
        <v>78.103333333333339</v>
      </c>
      <c r="H12" s="30">
        <v>61.163333333333334</v>
      </c>
    </row>
    <row r="13" spans="1:12">
      <c r="A13" s="22" t="s">
        <v>15</v>
      </c>
      <c r="B13" s="24">
        <v>68.36</v>
      </c>
      <c r="D13" s="24">
        <v>71.626666666666665</v>
      </c>
      <c r="H13" s="30">
        <v>61.73</v>
      </c>
    </row>
    <row r="14" spans="1:12">
      <c r="A14" s="22" t="s">
        <v>16</v>
      </c>
      <c r="B14" s="24">
        <v>70.616666666666674</v>
      </c>
      <c r="D14" s="24">
        <v>61.97</v>
      </c>
      <c r="H14" s="30">
        <v>67.13333333333334</v>
      </c>
    </row>
    <row r="15" spans="1:12">
      <c r="A15" s="22" t="s">
        <v>17</v>
      </c>
      <c r="B15" s="24">
        <v>70.836666666666659</v>
      </c>
      <c r="D15" s="24">
        <v>73.766666666666666</v>
      </c>
      <c r="H15" s="30">
        <v>61.666666666666664</v>
      </c>
    </row>
    <row r="16" spans="1:12">
      <c r="A16" s="22" t="s">
        <v>18</v>
      </c>
      <c r="B16" s="24">
        <v>71.606666666666669</v>
      </c>
      <c r="D16" s="24">
        <v>80.416666666666671</v>
      </c>
      <c r="H16" s="30">
        <v>63.75333333333333</v>
      </c>
    </row>
    <row r="17" spans="1:11" ht="15">
      <c r="A17" s="22" t="s">
        <v>19</v>
      </c>
      <c r="B17" s="24">
        <v>72.92</v>
      </c>
      <c r="C17" s="23" t="s">
        <v>78</v>
      </c>
      <c r="D17" s="24">
        <v>81.036666666666676</v>
      </c>
      <c r="E17" s="23" t="s">
        <v>79</v>
      </c>
      <c r="H17" s="30">
        <v>67.61</v>
      </c>
      <c r="J17" s="23" t="s">
        <v>82</v>
      </c>
      <c r="K17"/>
    </row>
    <row r="18" spans="1:11" ht="15">
      <c r="A18" s="22" t="s">
        <v>20</v>
      </c>
      <c r="B18" s="24">
        <v>75.02</v>
      </c>
      <c r="C18" s="24">
        <f>AVERAGE(B15:B18)</f>
        <v>72.595833333333331</v>
      </c>
      <c r="D18" s="24">
        <v>75.576666666666668</v>
      </c>
      <c r="E18" s="24">
        <f>AVERAGE(D15:D18)</f>
        <v>77.69916666666667</v>
      </c>
      <c r="H18" s="30">
        <v>73.86</v>
      </c>
      <c r="J18" s="27">
        <f t="shared" ref="J18:J48" si="0">H18/$L$1*100</f>
        <v>97.20872588481744</v>
      </c>
      <c r="K18" s="27"/>
    </row>
    <row r="19" spans="1:11" ht="15">
      <c r="A19" s="22" t="s">
        <v>21</v>
      </c>
      <c r="B19" s="24">
        <v>79.17</v>
      </c>
      <c r="C19" s="24">
        <f t="shared" ref="C19:C48" si="1">AVERAGE(B16:B19)</f>
        <v>74.679166666666674</v>
      </c>
      <c r="D19" s="24">
        <v>87.836666666666659</v>
      </c>
      <c r="E19" s="24">
        <f t="shared" ref="E19:E48" si="2">AVERAGE(D16:D19)</f>
        <v>81.216666666666669</v>
      </c>
      <c r="H19" s="30">
        <v>79.13000000000001</v>
      </c>
      <c r="J19" s="27">
        <f t="shared" si="0"/>
        <v>104.14468561150292</v>
      </c>
      <c r="K19" s="27"/>
    </row>
    <row r="20" spans="1:11" ht="15">
      <c r="A20" s="22" t="s">
        <v>22</v>
      </c>
      <c r="B20" s="24">
        <v>81.316666666666677</v>
      </c>
      <c r="C20" s="24">
        <f t="shared" si="1"/>
        <v>77.106666666666669</v>
      </c>
      <c r="D20" s="24">
        <v>96.816666666666663</v>
      </c>
      <c r="E20" s="24">
        <f t="shared" si="2"/>
        <v>85.316666666666663</v>
      </c>
      <c r="H20" s="30">
        <v>83.323333333333338</v>
      </c>
      <c r="J20" s="27">
        <f t="shared" si="0"/>
        <v>109.6636213080053</v>
      </c>
      <c r="K20" s="27"/>
    </row>
    <row r="21" spans="1:11" ht="15">
      <c r="A21" s="22" t="s">
        <v>23</v>
      </c>
      <c r="B21" s="24">
        <v>81.646666666666661</v>
      </c>
      <c r="C21" s="24">
        <f t="shared" si="1"/>
        <v>79.288333333333327</v>
      </c>
      <c r="D21" s="24">
        <v>93.686666666666667</v>
      </c>
      <c r="E21" s="24">
        <f t="shared" si="2"/>
        <v>88.479166666666671</v>
      </c>
      <c r="H21" s="30">
        <v>85.253333333333345</v>
      </c>
      <c r="J21" s="27">
        <f t="shared" si="0"/>
        <v>112.20373559121271</v>
      </c>
      <c r="K21" s="27"/>
    </row>
    <row r="22" spans="1:11" ht="15">
      <c r="A22" s="22" t="s">
        <v>24</v>
      </c>
      <c r="B22" s="24">
        <v>83.586666666666659</v>
      </c>
      <c r="C22" s="24">
        <f t="shared" si="1"/>
        <v>81.429999999999993</v>
      </c>
      <c r="D22" s="24">
        <v>85.256666666666661</v>
      </c>
      <c r="E22" s="24">
        <f t="shared" si="2"/>
        <v>90.899166666666659</v>
      </c>
      <c r="H22" s="30">
        <v>91.073333333333338</v>
      </c>
      <c r="J22" s="27">
        <f t="shared" si="0"/>
        <v>119.86356208254274</v>
      </c>
      <c r="K22" s="27"/>
    </row>
    <row r="23" spans="1:11" ht="15">
      <c r="A23" s="22" t="s">
        <v>25</v>
      </c>
      <c r="B23" s="24">
        <v>88.469999999999985</v>
      </c>
      <c r="C23" s="24">
        <f t="shared" si="1"/>
        <v>83.754999999999995</v>
      </c>
      <c r="D23" s="24">
        <v>96.31</v>
      </c>
      <c r="E23" s="24">
        <f t="shared" si="2"/>
        <v>93.017499999999998</v>
      </c>
      <c r="H23" s="30">
        <v>96.726666666666674</v>
      </c>
      <c r="J23" s="27">
        <f t="shared" si="0"/>
        <v>127.30403500882899</v>
      </c>
      <c r="K23" s="27"/>
    </row>
    <row r="24" spans="1:11" ht="15">
      <c r="A24" s="22" t="s">
        <v>26</v>
      </c>
      <c r="B24" s="24">
        <v>90.633333333333326</v>
      </c>
      <c r="C24" s="24">
        <f t="shared" si="1"/>
        <v>86.084166666666661</v>
      </c>
      <c r="D24" s="24">
        <v>106.31666666666666</v>
      </c>
      <c r="E24" s="24">
        <f t="shared" si="2"/>
        <v>95.392499999999998</v>
      </c>
      <c r="H24" s="30">
        <v>107.08999999999999</v>
      </c>
      <c r="J24" s="27">
        <f t="shared" si="0"/>
        <v>140.94343968325342</v>
      </c>
      <c r="K24" s="27"/>
    </row>
    <row r="25" spans="1:11" ht="15">
      <c r="A25" s="22" t="s">
        <v>27</v>
      </c>
      <c r="B25" s="24">
        <v>92.856666666666669</v>
      </c>
      <c r="C25" s="24">
        <f t="shared" si="1"/>
        <v>88.886666666666656</v>
      </c>
      <c r="D25" s="24">
        <v>99.183333333333337</v>
      </c>
      <c r="E25" s="24">
        <f t="shared" si="2"/>
        <v>96.766666666666666</v>
      </c>
      <c r="H25" s="30">
        <v>105.11333333333334</v>
      </c>
      <c r="J25" s="27">
        <f t="shared" si="0"/>
        <v>138.34190640183382</v>
      </c>
      <c r="K25" s="27"/>
    </row>
    <row r="26" spans="1:11" ht="15">
      <c r="A26" s="22" t="s">
        <v>28</v>
      </c>
      <c r="B26" s="24">
        <v>94.48</v>
      </c>
      <c r="C26" s="24">
        <f t="shared" si="1"/>
        <v>91.61</v>
      </c>
      <c r="D26" s="24">
        <v>90.726666666666674</v>
      </c>
      <c r="E26" s="24">
        <f t="shared" si="2"/>
        <v>98.134166666666673</v>
      </c>
      <c r="H26" s="30">
        <v>112.68333333333334</v>
      </c>
      <c r="J26" s="27">
        <f t="shared" si="0"/>
        <v>148.30494532612391</v>
      </c>
      <c r="K26" s="27"/>
    </row>
    <row r="27" spans="1:11" ht="15">
      <c r="A27" s="22" t="s">
        <v>29</v>
      </c>
      <c r="B27" s="24">
        <v>98.536666666666676</v>
      </c>
      <c r="C27" s="24">
        <f t="shared" si="1"/>
        <v>94.126666666666679</v>
      </c>
      <c r="D27" s="24">
        <v>93.3</v>
      </c>
      <c r="E27" s="24">
        <f t="shared" si="2"/>
        <v>97.381666666666675</v>
      </c>
      <c r="H27" s="30">
        <v>125.50333333333333</v>
      </c>
      <c r="J27" s="27">
        <f t="shared" si="0"/>
        <v>165.17762154929423</v>
      </c>
      <c r="K27" s="27"/>
    </row>
    <row r="28" spans="1:11" ht="15">
      <c r="A28" s="22" t="s">
        <v>30</v>
      </c>
      <c r="B28" s="24">
        <v>103.32</v>
      </c>
      <c r="C28" s="24">
        <f t="shared" si="1"/>
        <v>97.298333333333332</v>
      </c>
      <c r="D28" s="24">
        <v>112.47333333333331</v>
      </c>
      <c r="E28" s="24">
        <f t="shared" si="2"/>
        <v>98.920833333333334</v>
      </c>
      <c r="H28" s="30">
        <v>126.83999999999999</v>
      </c>
      <c r="J28" s="27">
        <f t="shared" si="0"/>
        <v>166.93683714094561</v>
      </c>
      <c r="K28" s="27"/>
    </row>
    <row r="29" spans="1:11" ht="15">
      <c r="A29" s="22" t="s">
        <v>31</v>
      </c>
      <c r="B29" s="24">
        <v>103.66666666666667</v>
      </c>
      <c r="C29" s="24">
        <f t="shared" si="1"/>
        <v>100.00083333333335</v>
      </c>
      <c r="D29" s="24">
        <v>103.5</v>
      </c>
      <c r="E29" s="24">
        <f t="shared" si="2"/>
        <v>100</v>
      </c>
      <c r="H29" s="30">
        <v>118.26333333333334</v>
      </c>
      <c r="J29" s="27">
        <f t="shared" si="0"/>
        <v>155.64890268379085</v>
      </c>
      <c r="K29" s="27"/>
    </row>
    <row r="30" spans="1:11" ht="15">
      <c r="A30" s="22" t="s">
        <v>32</v>
      </c>
      <c r="B30" s="24">
        <v>103.55666666666666</v>
      </c>
      <c r="C30" s="24">
        <f t="shared" si="1"/>
        <v>102.27000000000001</v>
      </c>
      <c r="D30" s="24">
        <v>95.426666666666662</v>
      </c>
      <c r="E30" s="24">
        <f t="shared" si="2"/>
        <v>101.175</v>
      </c>
      <c r="H30" s="30">
        <v>118.11333333333333</v>
      </c>
      <c r="J30" s="27">
        <f t="shared" si="0"/>
        <v>155.45148447525145</v>
      </c>
      <c r="K30" s="27"/>
    </row>
    <row r="31" spans="1:11" ht="15">
      <c r="A31" s="22" t="s">
        <v>33</v>
      </c>
      <c r="B31" s="24">
        <v>107.48</v>
      </c>
      <c r="C31" s="24">
        <f t="shared" si="1"/>
        <v>104.50583333333334</v>
      </c>
      <c r="D31" s="24">
        <v>106.11</v>
      </c>
      <c r="E31" s="24">
        <f t="shared" si="2"/>
        <v>104.3775</v>
      </c>
      <c r="H31" s="30">
        <v>130.63333333333333</v>
      </c>
      <c r="J31" s="27">
        <f t="shared" si="0"/>
        <v>171.92932428134287</v>
      </c>
      <c r="K31" s="27"/>
    </row>
    <row r="32" spans="1:11" ht="15">
      <c r="A32" s="22" t="s">
        <v>34</v>
      </c>
      <c r="B32" s="24">
        <v>112.31666666666668</v>
      </c>
      <c r="C32" s="24">
        <f t="shared" si="1"/>
        <v>106.755</v>
      </c>
      <c r="D32" s="24">
        <v>112.36666666666667</v>
      </c>
      <c r="E32" s="24">
        <f t="shared" si="2"/>
        <v>104.35083333333334</v>
      </c>
      <c r="H32" s="30">
        <v>137.37666666666667</v>
      </c>
      <c r="J32" s="27">
        <f t="shared" si="0"/>
        <v>180.80436952301565</v>
      </c>
      <c r="K32" s="27"/>
    </row>
    <row r="33" spans="1:11" ht="15">
      <c r="A33" s="22" t="s">
        <v>35</v>
      </c>
      <c r="B33" s="24">
        <v>118.67666666666666</v>
      </c>
      <c r="C33" s="24">
        <f t="shared" si="1"/>
        <v>110.50750000000001</v>
      </c>
      <c r="D33" s="24">
        <v>108.06</v>
      </c>
      <c r="E33" s="24">
        <f t="shared" si="2"/>
        <v>105.49083333333333</v>
      </c>
      <c r="H33" s="30">
        <v>154.21</v>
      </c>
      <c r="J33" s="27">
        <f t="shared" si="0"/>
        <v>202.95907959244107</v>
      </c>
      <c r="K33" s="27"/>
    </row>
    <row r="34" spans="1:11" ht="15">
      <c r="A34" s="22" t="s">
        <v>36</v>
      </c>
      <c r="B34" s="24">
        <v>125.8</v>
      </c>
      <c r="C34" s="24">
        <f t="shared" si="1"/>
        <v>116.06833333333334</v>
      </c>
      <c r="D34" s="24">
        <v>89.953333333333333</v>
      </c>
      <c r="E34" s="24">
        <f t="shared" si="2"/>
        <v>104.1225</v>
      </c>
      <c r="H34" s="30">
        <v>171.59</v>
      </c>
      <c r="J34" s="27">
        <f t="shared" si="0"/>
        <v>225.83326935521018</v>
      </c>
      <c r="K34" s="27"/>
    </row>
    <row r="35" spans="1:11" ht="15">
      <c r="A35" s="22" t="s">
        <v>37</v>
      </c>
      <c r="B35" s="24">
        <v>138.53333333333333</v>
      </c>
      <c r="C35" s="24">
        <f t="shared" si="1"/>
        <v>123.83166666666668</v>
      </c>
      <c r="D35" s="24">
        <v>109.38</v>
      </c>
      <c r="E35" s="24">
        <f t="shared" si="2"/>
        <v>104.94</v>
      </c>
      <c r="H35" s="30">
        <v>203.04</v>
      </c>
      <c r="J35" s="27">
        <f t="shared" si="0"/>
        <v>267.22528707897823</v>
      </c>
      <c r="K35" s="27"/>
    </row>
    <row r="36" spans="1:11" ht="15">
      <c r="A36" s="22" t="s">
        <v>38</v>
      </c>
      <c r="B36" s="24">
        <v>155.01666666666668</v>
      </c>
      <c r="C36" s="24">
        <f t="shared" si="1"/>
        <v>134.50666666666666</v>
      </c>
      <c r="D36" s="24">
        <v>113.60000000000001</v>
      </c>
      <c r="E36" s="24">
        <f t="shared" si="2"/>
        <v>105.24833333333333</v>
      </c>
      <c r="H36" s="30">
        <v>197.15333333333334</v>
      </c>
      <c r="J36" s="27">
        <f t="shared" si="0"/>
        <v>259.47771916163066</v>
      </c>
      <c r="K36" s="27"/>
    </row>
    <row r="37" spans="1:11" ht="15">
      <c r="A37" s="22" t="s">
        <v>39</v>
      </c>
      <c r="B37" s="24">
        <v>139.07666666666668</v>
      </c>
      <c r="C37" s="24">
        <f t="shared" si="1"/>
        <v>139.60666666666668</v>
      </c>
      <c r="D37" s="24">
        <v>98.616666666666674</v>
      </c>
      <c r="E37" s="24">
        <f t="shared" si="2"/>
        <v>102.8875</v>
      </c>
      <c r="H37" s="30">
        <v>117.48</v>
      </c>
      <c r="J37" s="27">
        <f t="shared" si="0"/>
        <v>154.61794092808495</v>
      </c>
      <c r="K37" s="27"/>
    </row>
    <row r="38" spans="1:11" ht="15">
      <c r="A38" s="22" t="s">
        <v>40</v>
      </c>
      <c r="B38" s="24">
        <v>117.22666666666667</v>
      </c>
      <c r="C38" s="24">
        <f t="shared" si="1"/>
        <v>137.46333333333334</v>
      </c>
      <c r="D38" s="24">
        <v>77.346666666666664</v>
      </c>
      <c r="E38" s="24">
        <f t="shared" si="2"/>
        <v>99.735833333333346</v>
      </c>
      <c r="H38" s="30">
        <v>100.33666666666666</v>
      </c>
      <c r="J38" s="27">
        <f t="shared" si="0"/>
        <v>132.05523322767803</v>
      </c>
      <c r="K38" s="27"/>
    </row>
    <row r="39" spans="1:11" ht="15">
      <c r="A39" s="22" t="s">
        <v>41</v>
      </c>
      <c r="B39" s="24">
        <v>116.00999999999999</v>
      </c>
      <c r="C39" s="24">
        <f t="shared" si="1"/>
        <v>131.83250000000001</v>
      </c>
      <c r="D39" s="24">
        <v>96.983333333333334</v>
      </c>
      <c r="E39" s="24">
        <f t="shared" si="2"/>
        <v>96.636666666666684</v>
      </c>
      <c r="H39" s="30">
        <v>115.74000000000001</v>
      </c>
      <c r="J39" s="27">
        <f t="shared" si="0"/>
        <v>152.32788970902752</v>
      </c>
      <c r="K39" s="27"/>
    </row>
    <row r="40" spans="1:11" ht="15">
      <c r="A40" s="22" t="s">
        <v>42</v>
      </c>
      <c r="B40" s="24">
        <v>121.59333333333332</v>
      </c>
      <c r="C40" s="24">
        <f t="shared" si="1"/>
        <v>123.47666666666666</v>
      </c>
      <c r="D40" s="24">
        <v>100.02666666666666</v>
      </c>
      <c r="E40" s="24">
        <f t="shared" si="2"/>
        <v>93.243333333333325</v>
      </c>
      <c r="H40" s="30">
        <v>127.89333333333333</v>
      </c>
      <c r="J40" s="27">
        <f t="shared" si="0"/>
        <v>168.32315167202253</v>
      </c>
      <c r="K40" s="27"/>
    </row>
    <row r="41" spans="1:11" ht="15">
      <c r="A41" s="22" t="s">
        <v>43</v>
      </c>
      <c r="B41" s="24">
        <v>128.77666666666667</v>
      </c>
      <c r="C41" s="24">
        <f t="shared" si="1"/>
        <v>120.90166666666667</v>
      </c>
      <c r="D41" s="24">
        <v>92.953333333333333</v>
      </c>
      <c r="E41" s="24">
        <f t="shared" si="2"/>
        <v>91.827499999999986</v>
      </c>
      <c r="H41" s="30">
        <v>138.88666666666668</v>
      </c>
      <c r="J41" s="27">
        <f t="shared" si="0"/>
        <v>182.79171282231266</v>
      </c>
      <c r="K41" s="27"/>
    </row>
    <row r="42" spans="1:11" ht="15">
      <c r="A42" s="22" t="s">
        <v>44</v>
      </c>
      <c r="B42" s="24">
        <v>133.66333333333333</v>
      </c>
      <c r="C42" s="24">
        <f t="shared" si="1"/>
        <v>125.01083333333332</v>
      </c>
      <c r="D42" s="24">
        <v>85.570000000000007</v>
      </c>
      <c r="E42" s="24">
        <f t="shared" si="2"/>
        <v>93.883333333333326</v>
      </c>
      <c r="H42" s="30">
        <v>145.80333333333331</v>
      </c>
      <c r="J42" s="27">
        <f t="shared" si="0"/>
        <v>191.89488577163095</v>
      </c>
      <c r="K42" s="27"/>
    </row>
    <row r="43" spans="1:11" ht="15">
      <c r="A43" s="22" t="s">
        <v>45</v>
      </c>
      <c r="B43" s="24">
        <v>141</v>
      </c>
      <c r="C43" s="24">
        <f t="shared" si="1"/>
        <v>131.25833333333333</v>
      </c>
      <c r="D43" s="24">
        <v>103.25999999999999</v>
      </c>
      <c r="E43" s="24">
        <f t="shared" si="2"/>
        <v>95.452500000000001</v>
      </c>
      <c r="H43" s="30">
        <v>149.27000000000001</v>
      </c>
      <c r="J43" s="27">
        <f t="shared" si="0"/>
        <v>196.4574399245424</v>
      </c>
      <c r="K43" s="27"/>
    </row>
    <row r="44" spans="1:11" ht="15">
      <c r="A44" s="22" t="s">
        <v>46</v>
      </c>
      <c r="B44" s="24">
        <v>149.98666666666668</v>
      </c>
      <c r="C44" s="24">
        <f t="shared" si="1"/>
        <v>138.35666666666668</v>
      </c>
      <c r="D44" s="24">
        <v>108.39666666666666</v>
      </c>
      <c r="E44" s="24">
        <f t="shared" si="2"/>
        <v>97.544999999999987</v>
      </c>
      <c r="H44" s="30">
        <v>147.49666666666667</v>
      </c>
      <c r="J44" s="27">
        <f t="shared" si="0"/>
        <v>194.12351799247617</v>
      </c>
      <c r="K44" s="27"/>
    </row>
    <row r="45" spans="1:11" ht="15">
      <c r="A45" s="22" t="s">
        <v>47</v>
      </c>
      <c r="B45" s="24">
        <v>158.21666666666667</v>
      </c>
      <c r="C45" s="24">
        <f t="shared" si="1"/>
        <v>145.71666666666667</v>
      </c>
      <c r="D45" s="24">
        <v>104.98333333333333</v>
      </c>
      <c r="E45" s="24">
        <f t="shared" si="2"/>
        <v>100.55249999999999</v>
      </c>
      <c r="H45" s="30">
        <v>166.24666666666667</v>
      </c>
      <c r="J45" s="27">
        <f t="shared" si="0"/>
        <v>218.80079405990546</v>
      </c>
      <c r="K45" s="27"/>
    </row>
    <row r="46" spans="1:11" ht="15">
      <c r="A46" s="22" t="s">
        <v>48</v>
      </c>
      <c r="B46" s="24">
        <v>168.33</v>
      </c>
      <c r="C46" s="24">
        <f t="shared" si="1"/>
        <v>154.38333333333335</v>
      </c>
      <c r="D46" s="24">
        <v>88.626666666666665</v>
      </c>
      <c r="E46" s="24">
        <f t="shared" si="2"/>
        <v>101.31666666666666</v>
      </c>
      <c r="H46" s="30">
        <v>190.37333333333333</v>
      </c>
      <c r="J46" s="27">
        <f t="shared" si="0"/>
        <v>250.55441613564824</v>
      </c>
      <c r="K46" s="27"/>
    </row>
    <row r="47" spans="1:11" ht="15">
      <c r="A47" s="22" t="s">
        <v>49</v>
      </c>
      <c r="B47" s="24">
        <v>181.82666666666668</v>
      </c>
      <c r="C47" s="24">
        <f t="shared" si="1"/>
        <v>164.59000000000003</v>
      </c>
      <c r="D47" s="24">
        <v>107.48333333333333</v>
      </c>
      <c r="E47" s="24">
        <f t="shared" si="2"/>
        <v>102.3725</v>
      </c>
      <c r="H47" s="30">
        <v>201.64</v>
      </c>
      <c r="J47" s="27">
        <f t="shared" si="0"/>
        <v>265.38271713261014</v>
      </c>
      <c r="K47" s="27"/>
    </row>
    <row r="48" spans="1:11" ht="15">
      <c r="A48" s="22" t="s">
        <v>50</v>
      </c>
      <c r="B48" s="24">
        <v>185.68666666666664</v>
      </c>
      <c r="C48" s="24">
        <f t="shared" si="1"/>
        <v>173.51499999999999</v>
      </c>
      <c r="D48" s="24">
        <v>112.52666666666669</v>
      </c>
      <c r="E48" s="24">
        <f t="shared" si="2"/>
        <v>103.40500000000002</v>
      </c>
      <c r="H48" s="30">
        <v>192.55333333333337</v>
      </c>
      <c r="J48" s="27">
        <f t="shared" si="0"/>
        <v>253.42356076642139</v>
      </c>
      <c r="K48" s="27"/>
    </row>
  </sheetData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G14" sqref="G14"/>
    </sheetView>
  </sheetViews>
  <sheetFormatPr defaultRowHeight="15"/>
  <cols>
    <col min="3" max="3" width="16.140625" customWidth="1"/>
  </cols>
  <sheetData>
    <row r="1" spans="1:8">
      <c r="B1" t="s">
        <v>72</v>
      </c>
      <c r="C1" t="s">
        <v>83</v>
      </c>
      <c r="D1" t="s">
        <v>84</v>
      </c>
      <c r="F1" t="s">
        <v>85</v>
      </c>
    </row>
    <row r="2" spans="1:8">
      <c r="A2">
        <v>2004</v>
      </c>
      <c r="B2" s="31">
        <f>SUM('[3]Balanço de Pagamentos'!B50:B61)</f>
        <v>11679.2</v>
      </c>
      <c r="C2" s="21">
        <f>SUM('[3]Balanço de Pagamentos'!C50:C61)</f>
        <v>-7523.4000000000015</v>
      </c>
      <c r="D2" s="21">
        <f>SUM('[3]Balanço de Pagamentos'!D50:D61)</f>
        <v>-1911.8</v>
      </c>
      <c r="E2" s="21"/>
      <c r="F2" s="21">
        <f>SUM('[3]Balanço de Pagamentos'!F50:F61)</f>
        <v>2243.9999999999995</v>
      </c>
    </row>
    <row r="3" spans="1:8">
      <c r="A3">
        <v>2005</v>
      </c>
      <c r="B3" s="31">
        <f>SUM('[3]Balanço de Pagamentos'!B62:B73)</f>
        <v>13985</v>
      </c>
      <c r="C3" s="21">
        <f>SUM('[3]Balanço de Pagamentos'!C62:C73)</f>
        <v>-9464.2999999999993</v>
      </c>
      <c r="D3" s="21">
        <f>SUM('[3]Balanço de Pagamentos'!D62:D73)</f>
        <v>-200.99999999999989</v>
      </c>
      <c r="E3" s="21"/>
      <c r="F3" s="21">
        <f>SUM('[3]Balanço de Pagamentos'!F62:F73)</f>
        <v>4319.7000000000007</v>
      </c>
    </row>
    <row r="4" spans="1:8">
      <c r="A4">
        <v>2006</v>
      </c>
      <c r="B4" s="31">
        <f>SUM('[3]Balanço de Pagamentos'!B74:B85)</f>
        <v>13642.399999999998</v>
      </c>
      <c r="C4" s="21">
        <f>SUM('[3]Balanço de Pagamentos'!C74:C85)</f>
        <v>16299.000000000002</v>
      </c>
      <c r="D4" s="21">
        <f>SUM('[3]Balanço de Pagamentos'!D74:D85)</f>
        <v>627.70000000000005</v>
      </c>
      <c r="E4" s="21"/>
      <c r="F4" s="21">
        <f>SUM('[3]Balanço de Pagamentos'!F74:F85)</f>
        <v>30569.100000000006</v>
      </c>
    </row>
    <row r="5" spans="1:8">
      <c r="A5">
        <v>2007</v>
      </c>
      <c r="B5" s="31">
        <f>SUM('[3]Balanço de Pagamentos'!B86:B97)</f>
        <v>1550.5</v>
      </c>
      <c r="C5" s="21">
        <f>SUM('[3]Balanço de Pagamentos'!C86:C97)</f>
        <v>89085.5</v>
      </c>
      <c r="D5" s="21">
        <f>SUM('[3]Balanço de Pagamentos'!D86:D97)</f>
        <v>-3152.1000000000008</v>
      </c>
      <c r="E5" s="21"/>
      <c r="F5" s="21">
        <f>SUM('[3]Balanço de Pagamentos'!F86:F97)</f>
        <v>87483.900000000009</v>
      </c>
    </row>
    <row r="6" spans="1:8">
      <c r="A6">
        <v>2008</v>
      </c>
      <c r="B6" s="31">
        <f>SUM('[3]Balanço de Pagamentos'!B98:B109)</f>
        <v>-28192.099999999995</v>
      </c>
      <c r="C6" s="21">
        <f>SUM('[3]Balanço de Pagamentos'!C98:C109)</f>
        <v>29351.700000000008</v>
      </c>
      <c r="D6" s="21">
        <f>SUM('[3]Balanço de Pagamentos'!D98:D109)</f>
        <v>1809.5000000000009</v>
      </c>
      <c r="E6" s="21"/>
      <c r="F6" s="21">
        <f>SUM('[3]Balanço de Pagamentos'!F98:F109)</f>
        <v>2969.1000000000013</v>
      </c>
    </row>
    <row r="7" spans="1:8">
      <c r="A7">
        <v>2009</v>
      </c>
      <c r="B7" s="31">
        <f>SUM('[3]Balanço de Pagamentos'!B110:B121)</f>
        <v>-24302.100000000002</v>
      </c>
      <c r="C7" s="21">
        <f>SUM('[3]Balanço de Pagamentos'!C110:C121)</f>
        <v>71300.800000000003</v>
      </c>
      <c r="D7" s="21">
        <f>SUM('[3]Balanço de Pagamentos'!D110:D121)</f>
        <v>-347.5</v>
      </c>
      <c r="E7" s="21"/>
      <c r="F7" s="21">
        <f>SUM('[3]Balanço de Pagamentos'!F110:F121)</f>
        <v>46651.199999999997</v>
      </c>
    </row>
    <row r="8" spans="1:8">
      <c r="A8">
        <v>2010</v>
      </c>
      <c r="B8" s="31">
        <f>SUM('[3]Balanço de Pagamentos'!B122:B133)</f>
        <v>-47323</v>
      </c>
      <c r="C8" s="21">
        <f>SUM('[3]Balanço de Pagamentos'!C122:C133)</f>
        <v>99715.5</v>
      </c>
      <c r="D8" s="21">
        <f>SUM('[3]Balanço de Pagamentos'!D122:D133)</f>
        <v>-3292</v>
      </c>
      <c r="E8" s="21"/>
      <c r="F8" s="21">
        <f>SUM('[3]Balanço de Pagamentos'!F122:F133)</f>
        <v>49100.5</v>
      </c>
    </row>
    <row r="9" spans="1:8">
      <c r="A9">
        <v>2011</v>
      </c>
      <c r="B9" s="31">
        <f>SUM('[3]Balanço de Pagamentos'!B134:B145)</f>
        <v>-52612.2</v>
      </c>
      <c r="C9" s="21">
        <f>SUM('[3]Balanço de Pagamentos'!C134:C145)</f>
        <v>111867.80000000003</v>
      </c>
      <c r="D9" s="21">
        <f>SUM('[3]Balanço de Pagamentos'!D134:D145)</f>
        <v>-618.80000000000018</v>
      </c>
      <c r="E9" s="21"/>
      <c r="F9" s="21">
        <f>SUM('[3]Balanço de Pagamentos'!F134:F147)</f>
        <v>58636.800000000003</v>
      </c>
      <c r="H9">
        <f>F9/F8</f>
        <v>1.1942200181260885</v>
      </c>
    </row>
    <row r="12" spans="1:8">
      <c r="D12" s="2">
        <f>C9/C8-1</f>
        <v>0.12186971935155544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6"/>
  <sheetViews>
    <sheetView zoomScale="70" zoomScaleNormal="70" workbookViewId="0">
      <pane xSplit="1" ySplit="1" topLeftCell="B120" activePane="bottomRight" state="frozen"/>
      <selection pane="topRight" activeCell="B1" sqref="B1"/>
      <selection pane="bottomLeft" activeCell="A2" sqref="A2"/>
      <selection pane="bottomRight" activeCell="Q149" sqref="Q149"/>
    </sheetView>
  </sheetViews>
  <sheetFormatPr defaultColWidth="10.85546875" defaultRowHeight="15"/>
  <sheetData>
    <row r="1" spans="1:17">
      <c r="A1" t="s">
        <v>67</v>
      </c>
      <c r="B1" t="s">
        <v>86</v>
      </c>
      <c r="C1" t="s">
        <v>87</v>
      </c>
      <c r="D1" t="s">
        <v>88</v>
      </c>
      <c r="E1" t="s">
        <v>89</v>
      </c>
      <c r="F1" t="s">
        <v>90</v>
      </c>
      <c r="G1" t="s">
        <v>91</v>
      </c>
      <c r="H1" t="s">
        <v>92</v>
      </c>
      <c r="I1" t="s">
        <v>93</v>
      </c>
      <c r="J1" t="s">
        <v>94</v>
      </c>
      <c r="L1" t="s">
        <v>95</v>
      </c>
    </row>
    <row r="2" spans="1:17">
      <c r="A2" s="1">
        <v>36526</v>
      </c>
      <c r="B2">
        <v>-141</v>
      </c>
      <c r="C2" s="32">
        <v>3029</v>
      </c>
      <c r="D2" s="32">
        <v>2887.9</v>
      </c>
      <c r="E2">
        <v>-73.900000000000006</v>
      </c>
      <c r="F2">
        <v>702.1</v>
      </c>
      <c r="G2">
        <v>628.20000000000005</v>
      </c>
      <c r="H2">
        <v>0.2</v>
      </c>
      <c r="I2">
        <v>8.6999999999999993</v>
      </c>
      <c r="J2" s="32">
        <v>3525</v>
      </c>
      <c r="L2">
        <v>5.13</v>
      </c>
    </row>
    <row r="3" spans="1:17">
      <c r="A3" s="1">
        <v>36557</v>
      </c>
      <c r="B3">
        <v>-413.5</v>
      </c>
      <c r="C3" s="32">
        <v>1688.7</v>
      </c>
      <c r="D3" s="32">
        <v>1275.3</v>
      </c>
      <c r="E3">
        <v>-23.4</v>
      </c>
      <c r="F3" s="32">
        <v>1147.4000000000001</v>
      </c>
      <c r="G3" s="32">
        <v>1124</v>
      </c>
      <c r="H3">
        <v>-31.6</v>
      </c>
      <c r="I3">
        <v>-429.8</v>
      </c>
      <c r="J3" s="32">
        <v>1938</v>
      </c>
      <c r="L3">
        <v>4.59</v>
      </c>
    </row>
    <row r="4" spans="1:17">
      <c r="A4" s="1">
        <v>36586</v>
      </c>
      <c r="B4">
        <v>232.9</v>
      </c>
      <c r="C4" s="32">
        <v>2247.5</v>
      </c>
      <c r="D4" s="32">
        <v>2480.4</v>
      </c>
      <c r="E4">
        <v>-43.6</v>
      </c>
      <c r="F4" s="32">
        <v>1500.7</v>
      </c>
      <c r="G4" s="32">
        <v>1457</v>
      </c>
      <c r="H4">
        <v>-7.7</v>
      </c>
      <c r="I4" s="32">
        <v>-1083.5</v>
      </c>
      <c r="J4" s="32">
        <v>2846.2</v>
      </c>
      <c r="L4">
        <v>4.6500000000000004</v>
      </c>
    </row>
    <row r="5" spans="1:17">
      <c r="A5" s="1">
        <v>36617</v>
      </c>
      <c r="B5">
        <v>-13.3</v>
      </c>
      <c r="C5" s="32">
        <v>1369</v>
      </c>
      <c r="D5" s="32">
        <v>1355.7</v>
      </c>
      <c r="E5">
        <v>-4.5999999999999996</v>
      </c>
      <c r="F5">
        <v>273.7</v>
      </c>
      <c r="G5">
        <v>269.10000000000002</v>
      </c>
      <c r="H5">
        <v>29.5</v>
      </c>
      <c r="I5" s="32">
        <v>-9483.2999999999993</v>
      </c>
      <c r="J5" s="32">
        <v>-7828.9</v>
      </c>
      <c r="L5">
        <v>4.46</v>
      </c>
    </row>
    <row r="6" spans="1:17">
      <c r="A6" s="1">
        <v>36647</v>
      </c>
      <c r="B6">
        <v>-57.5</v>
      </c>
      <c r="C6" s="32">
        <v>1666.3</v>
      </c>
      <c r="D6" s="32">
        <v>1608.8</v>
      </c>
      <c r="E6">
        <v>-24.8</v>
      </c>
      <c r="F6">
        <v>73.3</v>
      </c>
      <c r="G6">
        <v>48.6</v>
      </c>
      <c r="H6">
        <v>-17.899999999999999</v>
      </c>
      <c r="I6">
        <v>-858.9</v>
      </c>
      <c r="J6">
        <v>780.5</v>
      </c>
      <c r="L6">
        <v>4.4800000000000004</v>
      </c>
    </row>
    <row r="7" spans="1:17">
      <c r="A7" s="1">
        <v>36678</v>
      </c>
      <c r="B7">
        <v>-335.1</v>
      </c>
      <c r="C7" s="32">
        <v>3404.9</v>
      </c>
      <c r="D7" s="32">
        <v>3069.9</v>
      </c>
      <c r="E7">
        <v>-87.6</v>
      </c>
      <c r="F7">
        <v>905.2</v>
      </c>
      <c r="G7">
        <v>817.6</v>
      </c>
      <c r="H7">
        <v>-5.5</v>
      </c>
      <c r="I7" s="32">
        <v>-2006.6</v>
      </c>
      <c r="J7" s="32">
        <v>1875.3</v>
      </c>
      <c r="L7">
        <v>4.67</v>
      </c>
    </row>
    <row r="8" spans="1:17">
      <c r="A8" s="1">
        <v>36708</v>
      </c>
      <c r="B8">
        <v>-36.799999999999997</v>
      </c>
      <c r="C8" s="32">
        <v>5153</v>
      </c>
      <c r="D8" s="32">
        <v>5116.2</v>
      </c>
      <c r="E8" s="32">
        <v>-2493.6</v>
      </c>
      <c r="F8" s="32">
        <v>1626.5</v>
      </c>
      <c r="G8">
        <v>-867.1</v>
      </c>
      <c r="H8">
        <v>-8</v>
      </c>
      <c r="I8" s="32">
        <v>-2559.5</v>
      </c>
      <c r="J8" s="32">
        <v>1681.6</v>
      </c>
      <c r="L8">
        <v>4.8499999999999996</v>
      </c>
    </row>
    <row r="9" spans="1:17">
      <c r="A9" s="1">
        <v>36739</v>
      </c>
      <c r="B9">
        <v>-529.20000000000005</v>
      </c>
      <c r="C9" s="32">
        <v>2488.5</v>
      </c>
      <c r="D9" s="32">
        <v>1959.3</v>
      </c>
      <c r="E9">
        <v>886.9</v>
      </c>
      <c r="F9" s="32">
        <v>1972.8</v>
      </c>
      <c r="G9" s="32">
        <v>2859.8</v>
      </c>
      <c r="H9">
        <v>-70.7</v>
      </c>
      <c r="I9">
        <v>-441.6</v>
      </c>
      <c r="J9" s="32">
        <v>4306.6000000000004</v>
      </c>
      <c r="L9">
        <v>4.78</v>
      </c>
    </row>
    <row r="10" spans="1:17">
      <c r="A10" s="1">
        <v>36770</v>
      </c>
      <c r="B10">
        <v>-423.7</v>
      </c>
      <c r="C10" s="32">
        <v>1584.1</v>
      </c>
      <c r="D10" s="32">
        <v>1160.3</v>
      </c>
      <c r="E10">
        <v>26.5</v>
      </c>
      <c r="F10">
        <v>119.4</v>
      </c>
      <c r="G10">
        <v>145.9</v>
      </c>
      <c r="H10">
        <v>-29.2</v>
      </c>
      <c r="I10">
        <v>199.8</v>
      </c>
      <c r="J10" s="32">
        <v>1476.8</v>
      </c>
      <c r="L10">
        <v>4.5999999999999996</v>
      </c>
    </row>
    <row r="11" spans="1:17">
      <c r="A11" s="1">
        <v>36800</v>
      </c>
      <c r="B11">
        <v>-174.4</v>
      </c>
      <c r="C11" s="32">
        <v>2121.4</v>
      </c>
      <c r="D11" s="32">
        <v>1947</v>
      </c>
      <c r="E11">
        <v>86</v>
      </c>
      <c r="F11">
        <v>-339.9</v>
      </c>
      <c r="G11">
        <v>-253.8</v>
      </c>
      <c r="H11">
        <v>19.2</v>
      </c>
      <c r="I11">
        <v>620.5</v>
      </c>
      <c r="J11" s="32">
        <v>2332.8000000000002</v>
      </c>
      <c r="L11">
        <v>4.55</v>
      </c>
    </row>
    <row r="12" spans="1:17">
      <c r="A12" s="1">
        <v>36831</v>
      </c>
      <c r="B12">
        <v>-125.5</v>
      </c>
      <c r="C12" s="32">
        <v>5721.7</v>
      </c>
      <c r="D12" s="32">
        <v>5596.2</v>
      </c>
      <c r="E12">
        <v>-52.8</v>
      </c>
      <c r="F12">
        <v>-60</v>
      </c>
      <c r="G12">
        <v>-112.8</v>
      </c>
      <c r="H12">
        <v>-8.3000000000000007</v>
      </c>
      <c r="I12" s="32">
        <v>-1643.8</v>
      </c>
      <c r="J12" s="32">
        <v>3831.3</v>
      </c>
      <c r="L12">
        <v>5.13</v>
      </c>
      <c r="O12" t="s">
        <v>96</v>
      </c>
      <c r="P12" t="s">
        <v>97</v>
      </c>
      <c r="Q12" t="s">
        <v>98</v>
      </c>
    </row>
    <row r="13" spans="1:17">
      <c r="A13" s="1">
        <v>36861</v>
      </c>
      <c r="B13">
        <v>-264.39999999999998</v>
      </c>
      <c r="C13" s="32">
        <v>2305.1</v>
      </c>
      <c r="D13" s="32">
        <v>2040.6</v>
      </c>
      <c r="E13">
        <v>109</v>
      </c>
      <c r="F13">
        <v>729.6</v>
      </c>
      <c r="G13">
        <v>838.7</v>
      </c>
      <c r="H13">
        <v>-67.3</v>
      </c>
      <c r="I13">
        <v>-523.9</v>
      </c>
      <c r="J13" s="32">
        <v>2288.1</v>
      </c>
      <c r="L13">
        <v>5.08</v>
      </c>
      <c r="O13" s="32">
        <f>SUM(C2:C13)</f>
        <v>32779.200000000004</v>
      </c>
      <c r="P13" s="32">
        <f>SUM(F2:F13)</f>
        <v>8650.7999999999993</v>
      </c>
      <c r="Q13" s="32">
        <f>AVERAGE(L2:L13)</f>
        <v>4.7474999999999996</v>
      </c>
    </row>
    <row r="14" spans="1:17">
      <c r="A14" s="1">
        <v>36892</v>
      </c>
      <c r="B14">
        <v>-88.5</v>
      </c>
      <c r="C14" s="32">
        <v>1657.2</v>
      </c>
      <c r="D14" s="32">
        <v>1568.7</v>
      </c>
      <c r="E14">
        <v>-157.9</v>
      </c>
      <c r="F14" s="32">
        <v>2523.3000000000002</v>
      </c>
      <c r="G14" s="32">
        <v>2365.5</v>
      </c>
      <c r="H14">
        <v>11</v>
      </c>
      <c r="I14">
        <v>954</v>
      </c>
      <c r="J14" s="32">
        <v>4899.2</v>
      </c>
      <c r="L14">
        <v>4.91</v>
      </c>
      <c r="O14" s="32">
        <f t="shared" ref="O14:O77" si="0">SUM(C3:C14)</f>
        <v>31407.4</v>
      </c>
      <c r="P14" s="32">
        <f t="shared" ref="P14:P77" si="1">SUM(F3:F14)</f>
        <v>10472</v>
      </c>
      <c r="Q14" s="32">
        <f t="shared" ref="Q14:Q77" si="2">AVERAGE(L3:L14)</f>
        <v>4.729166666666667</v>
      </c>
    </row>
    <row r="15" spans="1:17">
      <c r="A15" s="1">
        <v>36923</v>
      </c>
      <c r="B15">
        <v>10.199999999999999</v>
      </c>
      <c r="C15">
        <v>994.7</v>
      </c>
      <c r="D15" s="32">
        <v>1004.9</v>
      </c>
      <c r="E15">
        <v>-93.4</v>
      </c>
      <c r="F15">
        <v>74.3</v>
      </c>
      <c r="G15">
        <v>-19.100000000000001</v>
      </c>
      <c r="H15">
        <v>-31.2</v>
      </c>
      <c r="I15">
        <v>318.39999999999998</v>
      </c>
      <c r="J15" s="32">
        <v>1273</v>
      </c>
      <c r="L15">
        <v>4.8499999999999996</v>
      </c>
      <c r="O15" s="32">
        <f t="shared" si="0"/>
        <v>30713.4</v>
      </c>
      <c r="P15" s="32">
        <f t="shared" si="1"/>
        <v>9398.9</v>
      </c>
      <c r="Q15" s="32">
        <f t="shared" si="2"/>
        <v>4.7508333333333335</v>
      </c>
    </row>
    <row r="16" spans="1:17">
      <c r="A16" s="1">
        <v>36951</v>
      </c>
      <c r="B16">
        <v>-41.8</v>
      </c>
      <c r="C16" s="32">
        <v>2085.6999999999998</v>
      </c>
      <c r="D16" s="32">
        <v>2043.8</v>
      </c>
      <c r="E16">
        <v>-146.30000000000001</v>
      </c>
      <c r="F16">
        <v>283.89999999999998</v>
      </c>
      <c r="G16">
        <v>137.6</v>
      </c>
      <c r="H16">
        <v>-90.3</v>
      </c>
      <c r="I16">
        <v>-424.6</v>
      </c>
      <c r="J16" s="32">
        <v>1666.6</v>
      </c>
      <c r="L16">
        <v>4.87</v>
      </c>
      <c r="O16" s="32">
        <f t="shared" si="0"/>
        <v>30551.600000000002</v>
      </c>
      <c r="P16" s="32">
        <f t="shared" si="1"/>
        <v>8182.1</v>
      </c>
      <c r="Q16" s="32">
        <f t="shared" si="2"/>
        <v>4.769166666666667</v>
      </c>
    </row>
    <row r="17" spans="1:17">
      <c r="A17" s="1">
        <v>36982</v>
      </c>
      <c r="B17">
        <v>-27.1</v>
      </c>
      <c r="C17" s="32">
        <v>2029</v>
      </c>
      <c r="D17" s="32">
        <v>2001.9</v>
      </c>
      <c r="E17">
        <v>90.4</v>
      </c>
      <c r="F17">
        <v>643.20000000000005</v>
      </c>
      <c r="G17">
        <v>733.7</v>
      </c>
      <c r="H17">
        <v>-109.8</v>
      </c>
      <c r="I17">
        <v>299.3</v>
      </c>
      <c r="J17" s="32">
        <v>2925.1</v>
      </c>
      <c r="L17">
        <v>5.0199999999999996</v>
      </c>
      <c r="O17" s="32">
        <f t="shared" si="0"/>
        <v>31211.600000000002</v>
      </c>
      <c r="P17" s="32">
        <f t="shared" si="1"/>
        <v>8551.6</v>
      </c>
      <c r="Q17" s="32">
        <f t="shared" si="2"/>
        <v>4.815833333333333</v>
      </c>
    </row>
    <row r="18" spans="1:17">
      <c r="A18" s="1">
        <v>37012</v>
      </c>
      <c r="B18">
        <v>-148.4</v>
      </c>
      <c r="C18" s="32">
        <v>2040.3</v>
      </c>
      <c r="D18" s="32">
        <v>1891.9</v>
      </c>
      <c r="E18">
        <v>-52.6</v>
      </c>
      <c r="F18">
        <v>-99.8</v>
      </c>
      <c r="G18">
        <v>-152.4</v>
      </c>
      <c r="H18">
        <v>-52.6</v>
      </c>
      <c r="I18" s="32">
        <v>1414.5</v>
      </c>
      <c r="J18" s="32">
        <v>3101.3</v>
      </c>
      <c r="L18">
        <v>5.13</v>
      </c>
      <c r="O18" s="32">
        <f t="shared" si="0"/>
        <v>31585.599999999999</v>
      </c>
      <c r="P18" s="32">
        <f t="shared" si="1"/>
        <v>8378.5000000000018</v>
      </c>
      <c r="Q18" s="32">
        <f t="shared" si="2"/>
        <v>4.8699999999999992</v>
      </c>
    </row>
    <row r="19" spans="1:17">
      <c r="A19" s="1">
        <v>37043</v>
      </c>
      <c r="B19" s="32">
        <v>2478.1999999999998</v>
      </c>
      <c r="C19" s="32">
        <v>1093.5</v>
      </c>
      <c r="D19" s="32">
        <v>3571.7</v>
      </c>
      <c r="E19">
        <v>39.700000000000003</v>
      </c>
      <c r="F19" s="32">
        <v>-1337.3</v>
      </c>
      <c r="G19" s="32">
        <v>-1297.5</v>
      </c>
      <c r="H19">
        <v>-27.4</v>
      </c>
      <c r="I19" s="32">
        <v>1472.7</v>
      </c>
      <c r="J19" s="32">
        <v>3719.4</v>
      </c>
      <c r="L19">
        <v>4.83</v>
      </c>
      <c r="O19" s="32">
        <f t="shared" si="0"/>
        <v>29274.2</v>
      </c>
      <c r="P19" s="32">
        <f t="shared" si="1"/>
        <v>6136</v>
      </c>
      <c r="Q19" s="32">
        <f t="shared" si="2"/>
        <v>4.883333333333332</v>
      </c>
    </row>
    <row r="20" spans="1:17">
      <c r="A20" s="1">
        <v>37073</v>
      </c>
      <c r="B20">
        <v>238.3</v>
      </c>
      <c r="C20" s="32">
        <v>2489.9</v>
      </c>
      <c r="D20" s="32">
        <v>2728.2</v>
      </c>
      <c r="E20">
        <v>-350</v>
      </c>
      <c r="F20">
        <v>571</v>
      </c>
      <c r="G20">
        <v>220.9</v>
      </c>
      <c r="H20">
        <v>-4.2</v>
      </c>
      <c r="I20" s="32">
        <v>-2644.8</v>
      </c>
      <c r="J20">
        <v>300.10000000000002</v>
      </c>
      <c r="L20">
        <v>4.45</v>
      </c>
      <c r="O20" s="32">
        <f t="shared" si="0"/>
        <v>26611.100000000002</v>
      </c>
      <c r="P20" s="32">
        <f t="shared" si="1"/>
        <v>5080.4999999999991</v>
      </c>
      <c r="Q20" s="32">
        <f t="shared" si="2"/>
        <v>4.8499999999999996</v>
      </c>
    </row>
    <row r="21" spans="1:17">
      <c r="A21" s="1">
        <v>37104</v>
      </c>
      <c r="B21">
        <v>-286.7</v>
      </c>
      <c r="C21" s="32">
        <v>1403.2</v>
      </c>
      <c r="D21" s="32">
        <v>1116.5</v>
      </c>
      <c r="E21">
        <v>-53.1</v>
      </c>
      <c r="F21" s="32">
        <v>1741.7</v>
      </c>
      <c r="G21" s="32">
        <v>1688.5</v>
      </c>
      <c r="H21">
        <v>-28.4</v>
      </c>
      <c r="I21">
        <v>-998.8</v>
      </c>
      <c r="J21" s="32">
        <v>1777.8</v>
      </c>
      <c r="L21">
        <v>4.33</v>
      </c>
      <c r="O21" s="32">
        <f t="shared" si="0"/>
        <v>25525.800000000003</v>
      </c>
      <c r="P21" s="32">
        <f t="shared" si="1"/>
        <v>4849.3999999999996</v>
      </c>
      <c r="Q21" s="32">
        <f t="shared" si="2"/>
        <v>4.8124999999999991</v>
      </c>
    </row>
    <row r="22" spans="1:17">
      <c r="A22" s="1">
        <v>37135</v>
      </c>
      <c r="B22">
        <v>-264.5</v>
      </c>
      <c r="C22" s="32">
        <v>1487.9</v>
      </c>
      <c r="D22" s="32">
        <v>1223.4000000000001</v>
      </c>
      <c r="E22">
        <v>-76.900000000000006</v>
      </c>
      <c r="F22">
        <v>-154.5</v>
      </c>
      <c r="G22">
        <v>-231.3</v>
      </c>
      <c r="H22">
        <v>-8.1999999999999993</v>
      </c>
      <c r="I22" s="32">
        <v>4481.1000000000004</v>
      </c>
      <c r="J22" s="32">
        <v>5464.8</v>
      </c>
      <c r="L22">
        <v>4.37</v>
      </c>
      <c r="O22" s="32">
        <f t="shared" si="0"/>
        <v>25429.600000000006</v>
      </c>
      <c r="P22" s="32">
        <f t="shared" si="1"/>
        <v>4575.5</v>
      </c>
      <c r="Q22" s="32">
        <f t="shared" si="2"/>
        <v>4.7933333333333339</v>
      </c>
    </row>
    <row r="23" spans="1:17">
      <c r="A23" s="1">
        <v>37165</v>
      </c>
      <c r="B23">
        <v>11.7</v>
      </c>
      <c r="C23" s="32">
        <v>1335.1</v>
      </c>
      <c r="D23" s="32">
        <v>1346.8</v>
      </c>
      <c r="E23">
        <v>-8.8000000000000007</v>
      </c>
      <c r="F23">
        <v>-990.3</v>
      </c>
      <c r="G23">
        <v>-999.1</v>
      </c>
      <c r="H23">
        <v>-38</v>
      </c>
      <c r="I23">
        <v>-485</v>
      </c>
      <c r="J23">
        <v>-175.3</v>
      </c>
      <c r="L23">
        <v>4.3099999999999996</v>
      </c>
      <c r="O23" s="32">
        <f t="shared" si="0"/>
        <v>24643.300000000003</v>
      </c>
      <c r="P23" s="32">
        <f t="shared" si="1"/>
        <v>3925.0999999999995</v>
      </c>
      <c r="Q23" s="32">
        <f t="shared" si="2"/>
        <v>4.7733333333333334</v>
      </c>
    </row>
    <row r="24" spans="1:17">
      <c r="A24" s="1">
        <v>37196</v>
      </c>
      <c r="B24">
        <v>-416.4</v>
      </c>
      <c r="C24" s="32">
        <v>2181.9</v>
      </c>
      <c r="D24" s="32">
        <v>1765.5</v>
      </c>
      <c r="E24">
        <v>39.6</v>
      </c>
      <c r="F24" s="32">
        <v>-1483.7</v>
      </c>
      <c r="G24" s="32">
        <v>-1444.1</v>
      </c>
      <c r="H24">
        <v>-18</v>
      </c>
      <c r="I24" s="32">
        <v>1062.5999999999999</v>
      </c>
      <c r="J24" s="32">
        <v>1366.1</v>
      </c>
      <c r="L24">
        <v>3.75</v>
      </c>
      <c r="O24" s="32">
        <f t="shared" si="0"/>
        <v>21103.5</v>
      </c>
      <c r="P24" s="32">
        <f t="shared" si="1"/>
        <v>2501.3999999999996</v>
      </c>
      <c r="Q24" s="32">
        <f t="shared" si="2"/>
        <v>4.6583333333333332</v>
      </c>
    </row>
    <row r="25" spans="1:17">
      <c r="A25" s="1">
        <v>37226</v>
      </c>
      <c r="B25">
        <v>792.7</v>
      </c>
      <c r="C25" s="32">
        <v>3659</v>
      </c>
      <c r="D25" s="32">
        <v>4451.7</v>
      </c>
      <c r="E25">
        <v>-25.9</v>
      </c>
      <c r="F25">
        <v>-899.6</v>
      </c>
      <c r="G25">
        <v>-925.5</v>
      </c>
      <c r="H25">
        <v>-74</v>
      </c>
      <c r="I25" s="32">
        <v>-2682.2</v>
      </c>
      <c r="J25">
        <v>769.9</v>
      </c>
      <c r="L25">
        <v>4.0599999999999996</v>
      </c>
      <c r="O25" s="32">
        <f t="shared" si="0"/>
        <v>22457.4</v>
      </c>
      <c r="P25" s="32">
        <f t="shared" si="1"/>
        <v>872.19999999999993</v>
      </c>
      <c r="Q25" s="32">
        <f t="shared" si="2"/>
        <v>4.5733333333333333</v>
      </c>
    </row>
    <row r="26" spans="1:17">
      <c r="A26" s="1">
        <v>37257</v>
      </c>
      <c r="B26">
        <v>-8.8000000000000007</v>
      </c>
      <c r="C26" s="32">
        <v>1475.4</v>
      </c>
      <c r="D26" s="32">
        <v>1466.6</v>
      </c>
      <c r="E26">
        <v>-59.6</v>
      </c>
      <c r="F26" s="32">
        <v>1558.8</v>
      </c>
      <c r="G26" s="32">
        <v>1499.2</v>
      </c>
      <c r="H26">
        <v>-53.2</v>
      </c>
      <c r="I26" s="32">
        <v>-1332.9</v>
      </c>
      <c r="J26" s="32">
        <v>1579.7</v>
      </c>
      <c r="L26">
        <v>4.0599999999999996</v>
      </c>
      <c r="O26" s="32">
        <f t="shared" si="0"/>
        <v>22275.600000000002</v>
      </c>
      <c r="P26" s="32">
        <f t="shared" si="1"/>
        <v>-92.299999999999955</v>
      </c>
      <c r="Q26" s="32">
        <f t="shared" si="2"/>
        <v>4.5025000000000004</v>
      </c>
    </row>
    <row r="27" spans="1:17">
      <c r="A27" s="1">
        <v>37288</v>
      </c>
      <c r="B27">
        <v>-345.9</v>
      </c>
      <c r="C27">
        <v>856.3</v>
      </c>
      <c r="D27">
        <v>510.4</v>
      </c>
      <c r="E27">
        <v>-19.8</v>
      </c>
      <c r="F27">
        <v>-728.6</v>
      </c>
      <c r="G27">
        <v>-748.5</v>
      </c>
      <c r="H27">
        <v>-126.4</v>
      </c>
      <c r="I27" s="32">
        <v>1403.9</v>
      </c>
      <c r="J27" s="32">
        <v>1039.4000000000001</v>
      </c>
      <c r="L27">
        <v>4.07</v>
      </c>
      <c r="O27" s="32">
        <f t="shared" si="0"/>
        <v>22137.200000000001</v>
      </c>
      <c r="P27" s="32">
        <f t="shared" si="1"/>
        <v>-895.1999999999997</v>
      </c>
      <c r="Q27" s="32">
        <f t="shared" si="2"/>
        <v>4.4375000000000009</v>
      </c>
    </row>
    <row r="28" spans="1:17">
      <c r="A28" s="1">
        <v>37316</v>
      </c>
      <c r="B28">
        <v>-171.5</v>
      </c>
      <c r="C28" s="32">
        <v>2386.9</v>
      </c>
      <c r="D28" s="32">
        <v>2215.4</v>
      </c>
      <c r="E28">
        <v>-133.6</v>
      </c>
      <c r="F28" s="32">
        <v>1830.2</v>
      </c>
      <c r="G28" s="32">
        <v>1696.6</v>
      </c>
      <c r="H28">
        <v>-95.6</v>
      </c>
      <c r="I28" s="32">
        <v>-1825.6</v>
      </c>
      <c r="J28" s="32">
        <v>1990.8</v>
      </c>
      <c r="L28">
        <v>4.17</v>
      </c>
      <c r="O28" s="32">
        <f t="shared" si="0"/>
        <v>22438.400000000005</v>
      </c>
      <c r="P28" s="32">
        <f t="shared" si="1"/>
        <v>651.10000000000014</v>
      </c>
      <c r="Q28" s="32">
        <f t="shared" si="2"/>
        <v>4.3791666666666673</v>
      </c>
    </row>
    <row r="29" spans="1:17">
      <c r="A29" s="1">
        <v>37347</v>
      </c>
      <c r="B29">
        <v>-212.7</v>
      </c>
      <c r="C29" s="32">
        <v>1964.2</v>
      </c>
      <c r="D29" s="32">
        <v>1751.5</v>
      </c>
      <c r="E29">
        <v>43</v>
      </c>
      <c r="F29" s="32">
        <v>1158.4000000000001</v>
      </c>
      <c r="G29" s="32">
        <v>1201.4000000000001</v>
      </c>
      <c r="H29">
        <v>-44.7</v>
      </c>
      <c r="I29" s="32">
        <v>-5120.8</v>
      </c>
      <c r="J29" s="32">
        <v>-2212.5</v>
      </c>
      <c r="L29">
        <v>4.1900000000000004</v>
      </c>
      <c r="O29" s="32">
        <f t="shared" si="0"/>
        <v>22373.600000000002</v>
      </c>
      <c r="P29" s="32">
        <f t="shared" si="1"/>
        <v>1166.3</v>
      </c>
      <c r="Q29" s="32">
        <f t="shared" si="2"/>
        <v>4.3100000000000005</v>
      </c>
    </row>
    <row r="30" spans="1:17">
      <c r="A30" s="1">
        <v>37377</v>
      </c>
      <c r="B30">
        <v>-201.5</v>
      </c>
      <c r="C30" s="32">
        <v>1427.9</v>
      </c>
      <c r="D30" s="32">
        <v>1226.4000000000001</v>
      </c>
      <c r="E30">
        <v>-19.5</v>
      </c>
      <c r="F30" s="32">
        <v>-1092</v>
      </c>
      <c r="G30" s="32">
        <v>-1111.4000000000001</v>
      </c>
      <c r="H30">
        <v>-39.1</v>
      </c>
      <c r="I30" s="32">
        <v>1332.4</v>
      </c>
      <c r="J30" s="32">
        <v>1408.3</v>
      </c>
      <c r="L30">
        <v>4.12</v>
      </c>
      <c r="O30" s="32">
        <f t="shared" si="0"/>
        <v>21761.200000000001</v>
      </c>
      <c r="P30" s="32">
        <f t="shared" si="1"/>
        <v>174.10000000000014</v>
      </c>
      <c r="Q30" s="32">
        <f t="shared" si="2"/>
        <v>4.2258333333333331</v>
      </c>
    </row>
    <row r="31" spans="1:17">
      <c r="A31" s="1">
        <v>37408</v>
      </c>
      <c r="B31">
        <v>-92.5</v>
      </c>
      <c r="C31" s="32">
        <v>1530.2</v>
      </c>
      <c r="D31" s="32">
        <v>1437.6</v>
      </c>
      <c r="E31">
        <v>-142.30000000000001</v>
      </c>
      <c r="F31" s="32">
        <v>-1490.6</v>
      </c>
      <c r="G31" s="32">
        <v>-1632.8</v>
      </c>
      <c r="H31">
        <v>-8.9</v>
      </c>
      <c r="I31" s="32">
        <v>10332.1</v>
      </c>
      <c r="J31" s="32">
        <v>10128.1</v>
      </c>
      <c r="L31">
        <v>4.2300000000000004</v>
      </c>
      <c r="O31" s="32">
        <f t="shared" si="0"/>
        <v>22197.9</v>
      </c>
      <c r="P31" s="32">
        <f t="shared" si="1"/>
        <v>20.800000000000182</v>
      </c>
      <c r="Q31" s="32">
        <f t="shared" si="2"/>
        <v>4.1758333333333333</v>
      </c>
    </row>
    <row r="32" spans="1:17">
      <c r="A32" s="1">
        <v>37438</v>
      </c>
      <c r="B32">
        <v>-653.20000000000005</v>
      </c>
      <c r="C32">
        <v>930.4</v>
      </c>
      <c r="D32">
        <v>277.10000000000002</v>
      </c>
      <c r="E32">
        <v>136</v>
      </c>
      <c r="F32" s="32">
        <v>-1903.9</v>
      </c>
      <c r="G32" s="32">
        <v>-1767.8</v>
      </c>
      <c r="H32">
        <v>63.5</v>
      </c>
      <c r="I32">
        <v>-382.7</v>
      </c>
      <c r="J32" s="32">
        <v>-1810</v>
      </c>
      <c r="L32">
        <v>3.96</v>
      </c>
      <c r="O32" s="32">
        <f t="shared" si="0"/>
        <v>20638.400000000001</v>
      </c>
      <c r="P32" s="32">
        <f t="shared" si="1"/>
        <v>-2454.1</v>
      </c>
      <c r="Q32" s="32">
        <f t="shared" si="2"/>
        <v>4.1349999999999998</v>
      </c>
    </row>
    <row r="33" spans="1:17">
      <c r="A33" s="1">
        <v>37469</v>
      </c>
      <c r="B33">
        <v>-266.2</v>
      </c>
      <c r="C33">
        <v>881.8</v>
      </c>
      <c r="D33">
        <v>615.6</v>
      </c>
      <c r="E33">
        <v>-148.1</v>
      </c>
      <c r="F33">
        <v>-892.9</v>
      </c>
      <c r="G33" s="32">
        <v>-1041</v>
      </c>
      <c r="H33">
        <v>-20.399999999999999</v>
      </c>
      <c r="I33" s="32">
        <v>-2210.4</v>
      </c>
      <c r="J33" s="32">
        <v>-2656.2</v>
      </c>
      <c r="L33">
        <v>3.89</v>
      </c>
      <c r="O33" s="32">
        <f t="shared" si="0"/>
        <v>20117</v>
      </c>
      <c r="P33" s="32">
        <f t="shared" si="1"/>
        <v>-5088.6999999999989</v>
      </c>
      <c r="Q33" s="32">
        <f t="shared" si="2"/>
        <v>4.0983333333333336</v>
      </c>
    </row>
    <row r="34" spans="1:17">
      <c r="A34" s="1">
        <v>37500</v>
      </c>
      <c r="B34">
        <v>-344.5</v>
      </c>
      <c r="C34" s="32">
        <v>1236.3</v>
      </c>
      <c r="D34">
        <v>891.8</v>
      </c>
      <c r="E34">
        <v>-42.6</v>
      </c>
      <c r="F34">
        <v>-926.7</v>
      </c>
      <c r="G34">
        <v>-969.3</v>
      </c>
      <c r="H34">
        <v>9</v>
      </c>
      <c r="I34">
        <v>-96.6</v>
      </c>
      <c r="J34">
        <v>-165.1</v>
      </c>
      <c r="L34">
        <v>3.87</v>
      </c>
      <c r="O34" s="32">
        <f t="shared" si="0"/>
        <v>19865.399999999998</v>
      </c>
      <c r="P34" s="32">
        <f t="shared" si="1"/>
        <v>-5860.9</v>
      </c>
      <c r="Q34" s="32">
        <f t="shared" si="2"/>
        <v>4.0566666666666658</v>
      </c>
    </row>
    <row r="35" spans="1:17">
      <c r="A35" s="1">
        <v>37530</v>
      </c>
      <c r="B35">
        <v>-56.5</v>
      </c>
      <c r="C35" s="32">
        <v>1244.2</v>
      </c>
      <c r="D35" s="32">
        <v>1187.7</v>
      </c>
      <c r="E35">
        <v>-27.9</v>
      </c>
      <c r="F35" s="32">
        <v>-1522.9</v>
      </c>
      <c r="G35" s="32">
        <v>-1550.8</v>
      </c>
      <c r="H35">
        <v>-12.1</v>
      </c>
      <c r="I35" s="32">
        <v>-2358.9</v>
      </c>
      <c r="J35" s="32">
        <v>-2734.1</v>
      </c>
      <c r="L35">
        <v>3.88</v>
      </c>
      <c r="O35" s="32">
        <f t="shared" si="0"/>
        <v>19774.5</v>
      </c>
      <c r="P35" s="32">
        <f t="shared" si="1"/>
        <v>-6393.5</v>
      </c>
      <c r="Q35" s="32">
        <f t="shared" si="2"/>
        <v>4.0208333333333339</v>
      </c>
    </row>
    <row r="36" spans="1:17">
      <c r="A36" s="1">
        <v>37561</v>
      </c>
      <c r="B36">
        <v>-36.700000000000003</v>
      </c>
      <c r="C36" s="32">
        <v>1154.0999999999999</v>
      </c>
      <c r="D36" s="32">
        <v>1117.4000000000001</v>
      </c>
      <c r="E36">
        <v>65.7</v>
      </c>
      <c r="F36">
        <v>-205.5</v>
      </c>
      <c r="G36">
        <v>-139.80000000000001</v>
      </c>
      <c r="H36">
        <v>-6.7</v>
      </c>
      <c r="I36" s="32">
        <v>-1816.9</v>
      </c>
      <c r="J36">
        <v>-846</v>
      </c>
      <c r="L36">
        <v>3.7</v>
      </c>
      <c r="O36" s="32">
        <f t="shared" si="0"/>
        <v>18746.699999999997</v>
      </c>
      <c r="P36" s="32">
        <f t="shared" si="1"/>
        <v>-5115.3000000000011</v>
      </c>
      <c r="Q36" s="32">
        <f t="shared" si="2"/>
        <v>4.0166666666666666</v>
      </c>
    </row>
    <row r="37" spans="1:17">
      <c r="A37" s="1">
        <v>37591</v>
      </c>
      <c r="B37">
        <v>-91.9</v>
      </c>
      <c r="C37" s="32">
        <v>1502.5</v>
      </c>
      <c r="D37" s="32">
        <v>1410.6</v>
      </c>
      <c r="E37">
        <v>27.5</v>
      </c>
      <c r="F37">
        <v>-581.79999999999995</v>
      </c>
      <c r="G37">
        <v>-554.29999999999995</v>
      </c>
      <c r="H37">
        <v>-21.7</v>
      </c>
      <c r="I37" s="32">
        <v>1014.5</v>
      </c>
      <c r="J37" s="32">
        <v>1849.2</v>
      </c>
      <c r="L37">
        <v>3.29</v>
      </c>
      <c r="O37" s="32">
        <f t="shared" si="0"/>
        <v>16590.2</v>
      </c>
      <c r="P37" s="32">
        <f t="shared" si="1"/>
        <v>-4797.5000000000009</v>
      </c>
      <c r="Q37" s="32">
        <f t="shared" si="2"/>
        <v>3.9525000000000001</v>
      </c>
    </row>
    <row r="38" spans="1:17">
      <c r="A38" s="1">
        <v>37622</v>
      </c>
      <c r="B38">
        <v>-181</v>
      </c>
      <c r="C38">
        <v>904.9</v>
      </c>
      <c r="D38">
        <v>723.9</v>
      </c>
      <c r="E38">
        <v>-78.5</v>
      </c>
      <c r="F38">
        <v>621.20000000000005</v>
      </c>
      <c r="G38">
        <v>542.70000000000005</v>
      </c>
      <c r="H38">
        <v>-1.2</v>
      </c>
      <c r="I38">
        <v>-777.5</v>
      </c>
      <c r="J38">
        <v>487.8</v>
      </c>
      <c r="L38">
        <v>3.15</v>
      </c>
      <c r="O38" s="32">
        <f t="shared" si="0"/>
        <v>16019.699999999999</v>
      </c>
      <c r="P38" s="32">
        <f t="shared" si="1"/>
        <v>-5735.1</v>
      </c>
      <c r="Q38" s="32">
        <f t="shared" si="2"/>
        <v>3.8766666666666669</v>
      </c>
    </row>
    <row r="39" spans="1:17">
      <c r="A39" s="1">
        <v>37653</v>
      </c>
      <c r="B39">
        <v>-280.8</v>
      </c>
      <c r="C39">
        <v>788.5</v>
      </c>
      <c r="D39">
        <v>507.7</v>
      </c>
      <c r="E39">
        <v>-59.2</v>
      </c>
      <c r="F39">
        <v>505.3</v>
      </c>
      <c r="G39">
        <v>446.1</v>
      </c>
      <c r="H39">
        <v>-28.3</v>
      </c>
      <c r="I39">
        <v>-958.4</v>
      </c>
      <c r="J39">
        <v>-32.9</v>
      </c>
      <c r="L39">
        <v>3.1</v>
      </c>
      <c r="O39" s="32">
        <f t="shared" si="0"/>
        <v>15951.9</v>
      </c>
      <c r="P39" s="32">
        <f t="shared" si="1"/>
        <v>-4501.2</v>
      </c>
      <c r="Q39" s="32">
        <f t="shared" si="2"/>
        <v>3.7958333333333338</v>
      </c>
    </row>
    <row r="40" spans="1:17">
      <c r="A40" s="1">
        <v>37681</v>
      </c>
      <c r="B40">
        <v>-234</v>
      </c>
      <c r="C40">
        <v>283.7</v>
      </c>
      <c r="D40">
        <v>49.7</v>
      </c>
      <c r="E40">
        <v>56.8</v>
      </c>
      <c r="F40">
        <v>-46.4</v>
      </c>
      <c r="G40">
        <v>10.3</v>
      </c>
      <c r="H40">
        <v>10.7</v>
      </c>
      <c r="I40" s="32">
        <v>3538.1</v>
      </c>
      <c r="J40" s="32">
        <v>3608.9</v>
      </c>
      <c r="L40">
        <v>2.67</v>
      </c>
      <c r="O40" s="32">
        <f t="shared" si="0"/>
        <v>13848.7</v>
      </c>
      <c r="P40" s="32">
        <f t="shared" si="1"/>
        <v>-6377.8</v>
      </c>
      <c r="Q40" s="32">
        <f t="shared" si="2"/>
        <v>3.6708333333333338</v>
      </c>
    </row>
    <row r="41" spans="1:17">
      <c r="A41" s="1">
        <v>37712</v>
      </c>
      <c r="B41">
        <v>37.4</v>
      </c>
      <c r="C41">
        <v>796.4</v>
      </c>
      <c r="D41">
        <v>833.8</v>
      </c>
      <c r="E41">
        <v>-13.9</v>
      </c>
      <c r="F41">
        <v>272.10000000000002</v>
      </c>
      <c r="G41">
        <v>258.2</v>
      </c>
      <c r="H41">
        <v>-7.2</v>
      </c>
      <c r="I41" s="32">
        <v>-1168.9000000000001</v>
      </c>
      <c r="J41">
        <v>-84.2</v>
      </c>
      <c r="L41">
        <v>2.4300000000000002</v>
      </c>
      <c r="O41" s="32">
        <f t="shared" si="0"/>
        <v>12680.9</v>
      </c>
      <c r="P41" s="32">
        <f t="shared" si="1"/>
        <v>-7264.0999999999985</v>
      </c>
      <c r="Q41" s="32">
        <f t="shared" si="2"/>
        <v>3.5241666666666673</v>
      </c>
    </row>
    <row r="42" spans="1:17">
      <c r="A42" s="1">
        <v>37742</v>
      </c>
      <c r="B42">
        <v>-23.6</v>
      </c>
      <c r="C42">
        <v>541.29999999999995</v>
      </c>
      <c r="D42">
        <v>517.79999999999995</v>
      </c>
      <c r="E42">
        <v>-152.4</v>
      </c>
      <c r="F42" s="32">
        <v>1004.5</v>
      </c>
      <c r="G42">
        <v>852.1</v>
      </c>
      <c r="H42">
        <v>-20.2</v>
      </c>
      <c r="I42">
        <v>-901.1</v>
      </c>
      <c r="J42">
        <v>448.6</v>
      </c>
      <c r="L42">
        <v>2.2400000000000002</v>
      </c>
      <c r="O42" s="32">
        <f t="shared" si="0"/>
        <v>11794.3</v>
      </c>
      <c r="P42" s="32">
        <f t="shared" si="1"/>
        <v>-5167.5999999999995</v>
      </c>
      <c r="Q42" s="32">
        <f t="shared" si="2"/>
        <v>3.3675000000000002</v>
      </c>
    </row>
    <row r="43" spans="1:17">
      <c r="A43" s="1">
        <v>37773</v>
      </c>
      <c r="B43">
        <v>25.7</v>
      </c>
      <c r="C43">
        <v>185.6</v>
      </c>
      <c r="D43">
        <v>211.4</v>
      </c>
      <c r="E43">
        <v>153.1</v>
      </c>
      <c r="F43" s="32">
        <v>1638.5</v>
      </c>
      <c r="G43" s="32">
        <v>1791.6</v>
      </c>
      <c r="H43">
        <v>-24.8</v>
      </c>
      <c r="I43" s="32">
        <v>2510.4</v>
      </c>
      <c r="J43" s="32">
        <v>4488.6000000000004</v>
      </c>
      <c r="L43">
        <v>1.97</v>
      </c>
      <c r="O43" s="32">
        <f t="shared" si="0"/>
        <v>10449.699999999999</v>
      </c>
      <c r="P43" s="32">
        <f t="shared" si="1"/>
        <v>-2038.4999999999991</v>
      </c>
      <c r="Q43" s="32">
        <f t="shared" si="2"/>
        <v>3.1791666666666667</v>
      </c>
    </row>
    <row r="44" spans="1:17">
      <c r="A44" s="1">
        <v>37803</v>
      </c>
      <c r="B44">
        <v>-87.5</v>
      </c>
      <c r="C44" s="32">
        <v>1247</v>
      </c>
      <c r="D44" s="32">
        <v>1159.5</v>
      </c>
      <c r="E44">
        <v>-150.4</v>
      </c>
      <c r="F44">
        <v>-220.7</v>
      </c>
      <c r="G44">
        <v>-371.1</v>
      </c>
      <c r="H44">
        <v>-4.5</v>
      </c>
      <c r="I44" s="32">
        <v>-1558.3</v>
      </c>
      <c r="J44">
        <v>-774.4</v>
      </c>
      <c r="L44">
        <v>2.02</v>
      </c>
      <c r="O44" s="32">
        <f t="shared" si="0"/>
        <v>10766.3</v>
      </c>
      <c r="P44" s="32">
        <f t="shared" si="1"/>
        <v>-355.30000000000035</v>
      </c>
      <c r="Q44" s="32">
        <f t="shared" si="2"/>
        <v>3.0175000000000001</v>
      </c>
    </row>
    <row r="45" spans="1:17">
      <c r="A45" s="1">
        <v>37834</v>
      </c>
      <c r="B45">
        <v>104.4</v>
      </c>
      <c r="C45">
        <v>979.9</v>
      </c>
      <c r="D45" s="32">
        <v>1084.3</v>
      </c>
      <c r="E45">
        <v>284.60000000000002</v>
      </c>
      <c r="F45" s="32">
        <v>-1503.2</v>
      </c>
      <c r="G45" s="32">
        <v>-1218.7</v>
      </c>
      <c r="H45">
        <v>-29</v>
      </c>
      <c r="I45">
        <v>-646.70000000000005</v>
      </c>
      <c r="J45">
        <v>-810.1</v>
      </c>
      <c r="L45">
        <v>2.02</v>
      </c>
      <c r="O45" s="32">
        <f t="shared" si="0"/>
        <v>10864.4</v>
      </c>
      <c r="P45" s="32">
        <f t="shared" si="1"/>
        <v>-965.60000000000082</v>
      </c>
      <c r="Q45" s="32">
        <f t="shared" si="2"/>
        <v>2.8616666666666668</v>
      </c>
    </row>
    <row r="46" spans="1:17">
      <c r="A46" s="1">
        <v>37865</v>
      </c>
      <c r="B46">
        <v>416.3</v>
      </c>
      <c r="C46">
        <v>739.4</v>
      </c>
      <c r="D46" s="32">
        <v>1155.7</v>
      </c>
      <c r="E46">
        <v>-41.4</v>
      </c>
      <c r="F46" s="32">
        <v>1378.7</v>
      </c>
      <c r="G46" s="32">
        <v>1337.3</v>
      </c>
      <c r="H46">
        <v>-75.5</v>
      </c>
      <c r="I46">
        <v>-45.7</v>
      </c>
      <c r="J46" s="32">
        <v>2371.8000000000002</v>
      </c>
      <c r="L46">
        <v>1.91</v>
      </c>
      <c r="O46" s="32">
        <f t="shared" si="0"/>
        <v>10367.5</v>
      </c>
      <c r="P46" s="32">
        <f t="shared" si="1"/>
        <v>1339.8</v>
      </c>
      <c r="Q46" s="32">
        <f t="shared" si="2"/>
        <v>2.6983333333333328</v>
      </c>
    </row>
    <row r="47" spans="1:17">
      <c r="A47" s="1">
        <v>37895</v>
      </c>
      <c r="B47">
        <v>-16.399999999999999</v>
      </c>
      <c r="C47">
        <v>314.2</v>
      </c>
      <c r="D47">
        <v>297.8</v>
      </c>
      <c r="E47">
        <v>132.80000000000001</v>
      </c>
      <c r="F47">
        <v>982.4</v>
      </c>
      <c r="G47" s="32">
        <v>1115.3</v>
      </c>
      <c r="H47">
        <v>-7.4</v>
      </c>
      <c r="I47">
        <v>15.3</v>
      </c>
      <c r="J47" s="32">
        <v>1421</v>
      </c>
      <c r="L47">
        <v>1.73</v>
      </c>
      <c r="O47" s="32">
        <f t="shared" si="0"/>
        <v>9437.5</v>
      </c>
      <c r="P47" s="32">
        <f t="shared" si="1"/>
        <v>3845.1000000000004</v>
      </c>
      <c r="Q47" s="32">
        <f t="shared" si="2"/>
        <v>2.5191666666666666</v>
      </c>
    </row>
    <row r="48" spans="1:17">
      <c r="A48" s="1">
        <v>37926</v>
      </c>
      <c r="B48">
        <v>29.3</v>
      </c>
      <c r="C48" s="32">
        <v>1953.7</v>
      </c>
      <c r="D48" s="32">
        <v>1983</v>
      </c>
      <c r="E48">
        <v>57.5</v>
      </c>
      <c r="F48">
        <v>74</v>
      </c>
      <c r="G48">
        <v>131.6</v>
      </c>
      <c r="H48">
        <v>34.9</v>
      </c>
      <c r="I48" s="32">
        <v>-2313.6999999999998</v>
      </c>
      <c r="J48">
        <v>-164.3</v>
      </c>
      <c r="L48">
        <v>1.86</v>
      </c>
      <c r="O48" s="32">
        <f t="shared" si="0"/>
        <v>10237.1</v>
      </c>
      <c r="P48" s="32">
        <f t="shared" si="1"/>
        <v>4124.6000000000004</v>
      </c>
      <c r="Q48" s="32">
        <f t="shared" si="2"/>
        <v>2.3658333333333332</v>
      </c>
    </row>
    <row r="49" spans="1:17">
      <c r="A49" s="1">
        <v>37956</v>
      </c>
      <c r="B49">
        <v>-39</v>
      </c>
      <c r="C49" s="32">
        <v>1409</v>
      </c>
      <c r="D49" s="32">
        <v>1370</v>
      </c>
      <c r="E49">
        <v>-10.1</v>
      </c>
      <c r="F49">
        <v>422.3</v>
      </c>
      <c r="G49">
        <v>412.2</v>
      </c>
      <c r="H49">
        <v>1.4</v>
      </c>
      <c r="I49" s="32">
        <v>-8131.5</v>
      </c>
      <c r="J49" s="32">
        <v>-6348</v>
      </c>
      <c r="L49">
        <v>1.83</v>
      </c>
      <c r="O49" s="32">
        <f t="shared" si="0"/>
        <v>10143.599999999999</v>
      </c>
      <c r="P49" s="32">
        <f t="shared" si="1"/>
        <v>5128.7</v>
      </c>
      <c r="Q49" s="32">
        <f t="shared" si="2"/>
        <v>2.2441666666666666</v>
      </c>
    </row>
    <row r="50" spans="1:17">
      <c r="A50" s="1">
        <v>37987</v>
      </c>
      <c r="B50">
        <v>-102.1</v>
      </c>
      <c r="C50" s="32">
        <v>1019.7</v>
      </c>
      <c r="D50">
        <v>917.7</v>
      </c>
      <c r="E50">
        <v>50.9</v>
      </c>
      <c r="F50" s="32">
        <v>2638.7</v>
      </c>
      <c r="G50" s="32">
        <v>2689.5</v>
      </c>
      <c r="H50">
        <v>40.700000000000003</v>
      </c>
      <c r="I50">
        <v>-57.3</v>
      </c>
      <c r="J50" s="32">
        <v>3590.6</v>
      </c>
      <c r="L50">
        <v>1.83</v>
      </c>
      <c r="O50" s="32">
        <f t="shared" si="0"/>
        <v>10258.4</v>
      </c>
      <c r="P50" s="32">
        <f t="shared" si="1"/>
        <v>7146.2</v>
      </c>
      <c r="Q50" s="32">
        <f t="shared" si="2"/>
        <v>2.1341666666666668</v>
      </c>
    </row>
    <row r="51" spans="1:17">
      <c r="A51" s="1">
        <v>38018</v>
      </c>
      <c r="B51">
        <v>-0.7</v>
      </c>
      <c r="C51" s="32">
        <v>1015.8</v>
      </c>
      <c r="D51" s="32">
        <v>1015.1</v>
      </c>
      <c r="E51">
        <v>13</v>
      </c>
      <c r="F51">
        <v>943.9</v>
      </c>
      <c r="G51">
        <v>956.9</v>
      </c>
      <c r="H51">
        <v>12.4</v>
      </c>
      <c r="I51" s="32">
        <v>-2350.1</v>
      </c>
      <c r="J51">
        <v>-365.8</v>
      </c>
      <c r="L51">
        <v>1.85</v>
      </c>
      <c r="O51" s="32">
        <f t="shared" si="0"/>
        <v>10485.700000000001</v>
      </c>
      <c r="P51" s="32">
        <f t="shared" si="1"/>
        <v>7584.7999999999993</v>
      </c>
      <c r="Q51" s="32">
        <f t="shared" si="2"/>
        <v>2.0299999999999998</v>
      </c>
    </row>
    <row r="52" spans="1:17">
      <c r="A52" s="1">
        <v>38047</v>
      </c>
      <c r="B52">
        <v>-229.2</v>
      </c>
      <c r="C52">
        <v>698.7</v>
      </c>
      <c r="D52">
        <v>469.6</v>
      </c>
      <c r="E52">
        <v>-132.80000000000001</v>
      </c>
      <c r="F52" s="32">
        <v>-1128.5</v>
      </c>
      <c r="G52" s="32">
        <v>-1261.3</v>
      </c>
      <c r="H52">
        <v>-2.5</v>
      </c>
      <c r="I52" s="32">
        <v>-1284.2</v>
      </c>
      <c r="J52" s="32">
        <v>-2078.4</v>
      </c>
      <c r="L52">
        <v>1.89</v>
      </c>
      <c r="O52" s="32">
        <f t="shared" si="0"/>
        <v>10900.699999999999</v>
      </c>
      <c r="P52" s="32">
        <f t="shared" si="1"/>
        <v>6502.7</v>
      </c>
      <c r="Q52" s="32">
        <f t="shared" si="2"/>
        <v>1.9649999999999999</v>
      </c>
    </row>
    <row r="53" spans="1:17">
      <c r="A53" s="1">
        <v>38078</v>
      </c>
      <c r="B53">
        <v>-19.5</v>
      </c>
      <c r="C53">
        <v>377.8</v>
      </c>
      <c r="D53">
        <v>358.3</v>
      </c>
      <c r="E53">
        <v>-55.8</v>
      </c>
      <c r="F53" s="32">
        <v>-4494.8</v>
      </c>
      <c r="G53" s="32">
        <v>-4550.6000000000004</v>
      </c>
      <c r="H53">
        <v>28.3</v>
      </c>
      <c r="I53" s="32">
        <v>5079.3</v>
      </c>
      <c r="J53">
        <v>915.3</v>
      </c>
      <c r="L53">
        <v>1.79</v>
      </c>
      <c r="O53" s="32">
        <f t="shared" si="0"/>
        <v>10482.1</v>
      </c>
      <c r="P53" s="32">
        <f t="shared" si="1"/>
        <v>1735.8000000000002</v>
      </c>
      <c r="Q53" s="32">
        <f t="shared" si="2"/>
        <v>1.9116666666666668</v>
      </c>
    </row>
    <row r="54" spans="1:17">
      <c r="A54" s="1">
        <v>38108</v>
      </c>
      <c r="B54">
        <v>-9.1999999999999993</v>
      </c>
      <c r="C54">
        <v>206.1</v>
      </c>
      <c r="D54">
        <v>196.8</v>
      </c>
      <c r="E54">
        <v>-211.5</v>
      </c>
      <c r="F54">
        <v>-682</v>
      </c>
      <c r="G54">
        <v>-893.5</v>
      </c>
      <c r="H54">
        <v>-272.7</v>
      </c>
      <c r="I54">
        <v>-565.20000000000005</v>
      </c>
      <c r="J54" s="32">
        <v>-1534.5</v>
      </c>
      <c r="L54">
        <v>1.71</v>
      </c>
      <c r="O54" s="32">
        <f t="shared" si="0"/>
        <v>10146.9</v>
      </c>
      <c r="P54" s="32">
        <f t="shared" si="1"/>
        <v>49.299999999999272</v>
      </c>
      <c r="Q54" s="32">
        <f t="shared" si="2"/>
        <v>1.8674999999999999</v>
      </c>
    </row>
    <row r="55" spans="1:17">
      <c r="A55" s="1">
        <v>38139</v>
      </c>
      <c r="B55">
        <v>-459.5</v>
      </c>
      <c r="C55">
        <v>725.1</v>
      </c>
      <c r="D55">
        <v>265.60000000000002</v>
      </c>
      <c r="E55">
        <v>-207.4</v>
      </c>
      <c r="F55">
        <v>-434.3</v>
      </c>
      <c r="G55">
        <v>-641.70000000000005</v>
      </c>
      <c r="H55">
        <v>-46.3</v>
      </c>
      <c r="I55" s="32">
        <v>-2417.8000000000002</v>
      </c>
      <c r="J55" s="32">
        <v>-2840.2</v>
      </c>
      <c r="L55">
        <v>1.77</v>
      </c>
      <c r="O55" s="32">
        <f t="shared" si="0"/>
        <v>10686.4</v>
      </c>
      <c r="P55" s="32">
        <f t="shared" si="1"/>
        <v>-2023.5000000000007</v>
      </c>
      <c r="Q55" s="32">
        <f t="shared" si="2"/>
        <v>1.8508333333333331</v>
      </c>
    </row>
    <row r="56" spans="1:17">
      <c r="A56" s="1">
        <v>38169</v>
      </c>
      <c r="B56">
        <v>-752.8</v>
      </c>
      <c r="C56" s="32">
        <v>1585.7</v>
      </c>
      <c r="D56">
        <v>832.9</v>
      </c>
      <c r="E56">
        <v>-55.4</v>
      </c>
      <c r="F56">
        <v>-259.39999999999998</v>
      </c>
      <c r="G56">
        <v>-314.8</v>
      </c>
      <c r="H56">
        <v>-275.60000000000002</v>
      </c>
      <c r="I56" s="32">
        <v>-1665.5</v>
      </c>
      <c r="J56" s="32">
        <v>-1423</v>
      </c>
      <c r="L56">
        <v>1.79</v>
      </c>
      <c r="O56" s="32">
        <f t="shared" si="0"/>
        <v>11025.1</v>
      </c>
      <c r="P56" s="32">
        <f t="shared" si="1"/>
        <v>-2062.2000000000007</v>
      </c>
      <c r="Q56" s="32">
        <f t="shared" si="2"/>
        <v>1.8316666666666668</v>
      </c>
    </row>
    <row r="57" spans="1:17">
      <c r="A57" s="1">
        <v>38200</v>
      </c>
      <c r="B57" s="32">
        <v>-6916.4</v>
      </c>
      <c r="C57" s="32">
        <v>6089.4</v>
      </c>
      <c r="D57">
        <v>-827</v>
      </c>
      <c r="E57">
        <v>233.9</v>
      </c>
      <c r="F57">
        <v>-528.9</v>
      </c>
      <c r="G57">
        <v>-295</v>
      </c>
      <c r="H57">
        <v>9.6999999999999993</v>
      </c>
      <c r="I57">
        <v>-727.2</v>
      </c>
      <c r="J57" s="32">
        <v>-1839.5</v>
      </c>
      <c r="L57">
        <v>2.58</v>
      </c>
      <c r="O57" s="32">
        <f t="shared" si="0"/>
        <v>16134.6</v>
      </c>
      <c r="P57" s="32">
        <f t="shared" si="1"/>
        <v>-1087.9000000000001</v>
      </c>
      <c r="Q57" s="32">
        <f t="shared" si="2"/>
        <v>1.8783333333333332</v>
      </c>
    </row>
    <row r="58" spans="1:17">
      <c r="A58" s="1">
        <v>38231</v>
      </c>
      <c r="B58">
        <v>-446.2</v>
      </c>
      <c r="C58">
        <v>646</v>
      </c>
      <c r="D58">
        <v>199.9</v>
      </c>
      <c r="E58">
        <v>-197.8</v>
      </c>
      <c r="F58">
        <v>280.60000000000002</v>
      </c>
      <c r="G58">
        <v>82.9</v>
      </c>
      <c r="H58">
        <v>-28.5</v>
      </c>
      <c r="I58" s="32">
        <v>-2013.2</v>
      </c>
      <c r="J58" s="32">
        <v>-1759</v>
      </c>
      <c r="L58">
        <v>2.5299999999999998</v>
      </c>
      <c r="O58" s="32">
        <f t="shared" si="0"/>
        <v>16041.2</v>
      </c>
      <c r="P58" s="32">
        <f t="shared" si="1"/>
        <v>-2186.0000000000009</v>
      </c>
      <c r="Q58" s="32">
        <f t="shared" si="2"/>
        <v>1.9300000000000004</v>
      </c>
    </row>
    <row r="59" spans="1:17">
      <c r="A59" s="1">
        <v>38261</v>
      </c>
      <c r="B59">
        <v>-132.9</v>
      </c>
      <c r="C59" s="32">
        <v>1312.6</v>
      </c>
      <c r="D59" s="32">
        <v>1179.7</v>
      </c>
      <c r="E59">
        <v>-70.7</v>
      </c>
      <c r="F59">
        <v>-233.1</v>
      </c>
      <c r="G59">
        <v>-303.8</v>
      </c>
      <c r="H59">
        <v>-13.3</v>
      </c>
      <c r="I59" s="32">
        <v>-2637.8</v>
      </c>
      <c r="J59" s="32">
        <v>-1775.3</v>
      </c>
      <c r="L59">
        <v>2.65</v>
      </c>
      <c r="O59" s="32">
        <f t="shared" si="0"/>
        <v>17039.599999999999</v>
      </c>
      <c r="P59" s="32">
        <f t="shared" si="1"/>
        <v>-3401.5000000000005</v>
      </c>
      <c r="Q59" s="32">
        <f t="shared" si="2"/>
        <v>2.0066666666666664</v>
      </c>
    </row>
    <row r="60" spans="1:17">
      <c r="A60" s="1">
        <v>38292</v>
      </c>
      <c r="B60">
        <v>-227.8</v>
      </c>
      <c r="C60" s="32">
        <v>1319.2</v>
      </c>
      <c r="D60" s="32">
        <v>1091.4000000000001</v>
      </c>
      <c r="E60">
        <v>-158.9</v>
      </c>
      <c r="F60">
        <v>-299.3</v>
      </c>
      <c r="G60">
        <v>-458.2</v>
      </c>
      <c r="H60">
        <v>15</v>
      </c>
      <c r="I60">
        <v>-678.4</v>
      </c>
      <c r="J60">
        <v>-30.2</v>
      </c>
      <c r="L60">
        <v>2.5099999999999998</v>
      </c>
      <c r="O60" s="32">
        <f t="shared" si="0"/>
        <v>16405.099999999999</v>
      </c>
      <c r="P60" s="32">
        <f t="shared" si="1"/>
        <v>-3774.8000000000006</v>
      </c>
      <c r="Q60" s="32">
        <f t="shared" si="2"/>
        <v>2.0608333333333331</v>
      </c>
    </row>
    <row r="61" spans="1:17">
      <c r="A61" s="1">
        <v>38322</v>
      </c>
      <c r="B61">
        <v>-510.8</v>
      </c>
      <c r="C61" s="32">
        <v>3149.8</v>
      </c>
      <c r="D61" s="32">
        <v>2639</v>
      </c>
      <c r="E61">
        <v>38</v>
      </c>
      <c r="F61">
        <v>201.5</v>
      </c>
      <c r="G61">
        <v>239.5</v>
      </c>
      <c r="H61">
        <v>-144.69999999999999</v>
      </c>
      <c r="I61" s="32">
        <v>-1488.6</v>
      </c>
      <c r="J61" s="32">
        <v>1245.2</v>
      </c>
      <c r="L61">
        <v>2.73</v>
      </c>
      <c r="O61" s="32">
        <f t="shared" si="0"/>
        <v>18145.900000000001</v>
      </c>
      <c r="P61" s="32">
        <f t="shared" si="1"/>
        <v>-3995.6000000000004</v>
      </c>
      <c r="Q61" s="32">
        <f t="shared" si="2"/>
        <v>2.1358333333333333</v>
      </c>
    </row>
    <row r="62" spans="1:17">
      <c r="A62" s="1">
        <v>38353</v>
      </c>
      <c r="B62">
        <v>-42.9</v>
      </c>
      <c r="C62" s="32">
        <v>1203.3</v>
      </c>
      <c r="D62" s="32">
        <v>1160.4000000000001</v>
      </c>
      <c r="E62">
        <v>-24.8</v>
      </c>
      <c r="F62">
        <v>444.5</v>
      </c>
      <c r="G62">
        <v>419.6</v>
      </c>
      <c r="H62">
        <v>20.2</v>
      </c>
      <c r="I62">
        <v>-303.39999999999998</v>
      </c>
      <c r="J62" s="32">
        <v>1296.8</v>
      </c>
      <c r="L62">
        <v>2.69</v>
      </c>
      <c r="O62" s="32">
        <f t="shared" si="0"/>
        <v>18329.5</v>
      </c>
      <c r="P62" s="32">
        <f t="shared" si="1"/>
        <v>-6189.8</v>
      </c>
      <c r="Q62" s="32">
        <f t="shared" si="2"/>
        <v>2.2075</v>
      </c>
    </row>
    <row r="63" spans="1:17">
      <c r="A63" s="1">
        <v>38384</v>
      </c>
      <c r="B63">
        <v>-89.8</v>
      </c>
      <c r="C63">
        <v>844.5</v>
      </c>
      <c r="D63">
        <v>754.7</v>
      </c>
      <c r="E63">
        <v>185.9</v>
      </c>
      <c r="F63" s="32">
        <v>3264.5</v>
      </c>
      <c r="G63" s="32">
        <v>3450.4</v>
      </c>
      <c r="H63">
        <v>73.8</v>
      </c>
      <c r="I63">
        <v>104.6</v>
      </c>
      <c r="J63" s="32">
        <v>4383.5</v>
      </c>
      <c r="L63">
        <v>2.6</v>
      </c>
      <c r="O63" s="32">
        <f t="shared" si="0"/>
        <v>18158.2</v>
      </c>
      <c r="P63" s="32">
        <f t="shared" si="1"/>
        <v>-3869.2</v>
      </c>
      <c r="Q63" s="32">
        <f t="shared" si="2"/>
        <v>2.27</v>
      </c>
    </row>
    <row r="64" spans="1:17">
      <c r="A64" s="1">
        <v>38412</v>
      </c>
      <c r="B64">
        <v>-764.2</v>
      </c>
      <c r="C64" s="32">
        <v>1394.9</v>
      </c>
      <c r="D64">
        <v>630.70000000000005</v>
      </c>
      <c r="E64">
        <v>-194</v>
      </c>
      <c r="F64" s="32">
        <v>2140.9</v>
      </c>
      <c r="G64" s="32">
        <v>1946.9</v>
      </c>
      <c r="H64">
        <v>-2.2999999999999998</v>
      </c>
      <c r="I64">
        <v>-742.3</v>
      </c>
      <c r="J64" s="32">
        <v>1832.9</v>
      </c>
      <c r="L64">
        <v>2.63</v>
      </c>
      <c r="O64" s="32">
        <f t="shared" si="0"/>
        <v>18854.400000000001</v>
      </c>
      <c r="P64" s="32">
        <f t="shared" si="1"/>
        <v>-599.79999999999973</v>
      </c>
      <c r="Q64" s="32">
        <f t="shared" si="2"/>
        <v>2.3316666666666666</v>
      </c>
    </row>
    <row r="65" spans="1:17">
      <c r="A65" s="1">
        <v>38443</v>
      </c>
      <c r="B65">
        <v>49.8</v>
      </c>
      <c r="C65" s="32">
        <v>3037.2</v>
      </c>
      <c r="D65" s="32">
        <v>3087.1</v>
      </c>
      <c r="E65">
        <v>-899.2</v>
      </c>
      <c r="F65" s="32">
        <v>-2295.3000000000002</v>
      </c>
      <c r="G65" s="32">
        <v>-3194.4</v>
      </c>
      <c r="H65">
        <v>98.2</v>
      </c>
      <c r="I65" s="32">
        <v>-1353.6</v>
      </c>
      <c r="J65" s="32">
        <v>-1362.8</v>
      </c>
      <c r="L65">
        <v>2.92</v>
      </c>
      <c r="O65" s="32">
        <f t="shared" si="0"/>
        <v>21513.800000000003</v>
      </c>
      <c r="P65" s="32">
        <f t="shared" si="1"/>
        <v>1599.6999999999998</v>
      </c>
      <c r="Q65" s="32">
        <f t="shared" si="2"/>
        <v>2.4258333333333333</v>
      </c>
    </row>
    <row r="66" spans="1:17">
      <c r="A66" s="1">
        <v>38473</v>
      </c>
      <c r="B66">
        <v>-672.1</v>
      </c>
      <c r="C66">
        <v>708.6</v>
      </c>
      <c r="D66">
        <v>36.5</v>
      </c>
      <c r="E66">
        <v>-32</v>
      </c>
      <c r="F66">
        <v>-325.89999999999998</v>
      </c>
      <c r="G66">
        <v>-357.9</v>
      </c>
      <c r="H66">
        <v>24.2</v>
      </c>
      <c r="I66">
        <v>-315.5</v>
      </c>
      <c r="J66">
        <v>-612.6</v>
      </c>
      <c r="L66">
        <v>2.92</v>
      </c>
      <c r="O66" s="32">
        <f t="shared" si="0"/>
        <v>22016.300000000003</v>
      </c>
      <c r="P66" s="32">
        <f t="shared" si="1"/>
        <v>1955.7999999999997</v>
      </c>
      <c r="Q66" s="32">
        <f t="shared" si="2"/>
        <v>2.5266666666666668</v>
      </c>
    </row>
    <row r="67" spans="1:17">
      <c r="A67" s="1">
        <v>38504</v>
      </c>
      <c r="B67">
        <v>-262.5</v>
      </c>
      <c r="C67" s="32">
        <v>1325.4</v>
      </c>
      <c r="D67" s="32">
        <v>1062.8</v>
      </c>
      <c r="E67">
        <v>-79.400000000000006</v>
      </c>
      <c r="F67" s="32">
        <v>2316</v>
      </c>
      <c r="G67" s="32">
        <v>2236.6</v>
      </c>
      <c r="H67">
        <v>-24.6</v>
      </c>
      <c r="I67" s="32">
        <v>-4844.7</v>
      </c>
      <c r="J67" s="32">
        <v>-1569.8</v>
      </c>
      <c r="L67">
        <v>2.93</v>
      </c>
      <c r="O67" s="32">
        <f t="shared" si="0"/>
        <v>22616.600000000002</v>
      </c>
      <c r="P67" s="32">
        <f t="shared" si="1"/>
        <v>4706.1000000000004</v>
      </c>
      <c r="Q67" s="32">
        <f t="shared" si="2"/>
        <v>2.6233333333333335</v>
      </c>
    </row>
    <row r="68" spans="1:17">
      <c r="A68" s="1">
        <v>38534</v>
      </c>
      <c r="B68">
        <v>-282.3</v>
      </c>
      <c r="C68" s="32">
        <v>2029.4</v>
      </c>
      <c r="D68" s="32">
        <v>1747.1</v>
      </c>
      <c r="E68">
        <v>-70.400000000000006</v>
      </c>
      <c r="F68" s="32">
        <v>-2283.1999999999998</v>
      </c>
      <c r="G68" s="32">
        <v>-2353.5</v>
      </c>
      <c r="H68">
        <v>-0.9</v>
      </c>
      <c r="I68" s="32">
        <v>-6878.5</v>
      </c>
      <c r="J68" s="32">
        <v>-7485.8</v>
      </c>
      <c r="L68">
        <v>2.92</v>
      </c>
      <c r="O68" s="32">
        <f t="shared" si="0"/>
        <v>23060.3</v>
      </c>
      <c r="P68" s="32">
        <f t="shared" si="1"/>
        <v>2682.3</v>
      </c>
      <c r="Q68" s="32">
        <f t="shared" si="2"/>
        <v>2.7174999999999998</v>
      </c>
    </row>
    <row r="69" spans="1:17">
      <c r="A69" s="1">
        <v>38565</v>
      </c>
      <c r="B69">
        <v>-205.9</v>
      </c>
      <c r="C69" s="32">
        <v>1090</v>
      </c>
      <c r="D69">
        <v>884.1</v>
      </c>
      <c r="E69">
        <v>-216.7</v>
      </c>
      <c r="F69">
        <v>-781.7</v>
      </c>
      <c r="G69">
        <v>-998.4</v>
      </c>
      <c r="H69">
        <v>-8</v>
      </c>
      <c r="I69">
        <v>-994.5</v>
      </c>
      <c r="J69" s="32">
        <v>-1116.9000000000001</v>
      </c>
      <c r="L69">
        <v>2.23</v>
      </c>
      <c r="O69" s="32">
        <f t="shared" si="0"/>
        <v>18060.900000000001</v>
      </c>
      <c r="P69" s="32">
        <f t="shared" si="1"/>
        <v>2429.5</v>
      </c>
      <c r="Q69" s="32">
        <f t="shared" si="2"/>
        <v>2.688333333333333</v>
      </c>
    </row>
    <row r="70" spans="1:17">
      <c r="A70" s="1">
        <v>38596</v>
      </c>
      <c r="B70">
        <v>-123</v>
      </c>
      <c r="C70">
        <v>31.2</v>
      </c>
      <c r="D70">
        <v>-91.8</v>
      </c>
      <c r="E70">
        <v>-164.9</v>
      </c>
      <c r="F70" s="32">
        <v>3363.4</v>
      </c>
      <c r="G70" s="32">
        <v>3198.6</v>
      </c>
      <c r="H70">
        <v>-19.3</v>
      </c>
      <c r="I70" s="32">
        <v>-2913.3</v>
      </c>
      <c r="J70">
        <v>174.2</v>
      </c>
      <c r="L70">
        <v>2.11</v>
      </c>
      <c r="O70" s="32">
        <f t="shared" si="0"/>
        <v>17446.100000000002</v>
      </c>
      <c r="P70" s="32">
        <f t="shared" si="1"/>
        <v>5512.2999999999993</v>
      </c>
      <c r="Q70" s="32">
        <f t="shared" si="2"/>
        <v>2.6533333333333333</v>
      </c>
    </row>
    <row r="71" spans="1:17">
      <c r="A71" s="1">
        <v>38626</v>
      </c>
      <c r="B71">
        <v>-3.1</v>
      </c>
      <c r="C71">
        <v>823.5</v>
      </c>
      <c r="D71">
        <v>820.4</v>
      </c>
      <c r="E71">
        <v>-140.9</v>
      </c>
      <c r="F71" s="32">
        <v>-2354.6</v>
      </c>
      <c r="G71" s="32">
        <v>-2495.5</v>
      </c>
      <c r="H71">
        <v>-138.9</v>
      </c>
      <c r="I71" s="32">
        <v>4718.8</v>
      </c>
      <c r="J71" s="32">
        <v>2904.7</v>
      </c>
      <c r="L71">
        <v>2.0099999999999998</v>
      </c>
      <c r="O71" s="32">
        <f t="shared" si="0"/>
        <v>16957</v>
      </c>
      <c r="P71" s="32">
        <f t="shared" si="1"/>
        <v>3390.7999999999997</v>
      </c>
      <c r="Q71" s="32">
        <f t="shared" si="2"/>
        <v>2.6</v>
      </c>
    </row>
    <row r="72" spans="1:17">
      <c r="A72" s="1">
        <v>38657</v>
      </c>
      <c r="B72">
        <v>-264.10000000000002</v>
      </c>
      <c r="C72" s="32">
        <v>1172.0999999999999</v>
      </c>
      <c r="D72">
        <v>908</v>
      </c>
      <c r="E72">
        <v>-57.6</v>
      </c>
      <c r="F72" s="32">
        <v>1679.4</v>
      </c>
      <c r="G72" s="32">
        <v>1621.8</v>
      </c>
      <c r="H72">
        <v>17.3</v>
      </c>
      <c r="I72">
        <v>353.3</v>
      </c>
      <c r="J72" s="32">
        <v>2900.4</v>
      </c>
      <c r="L72">
        <v>1.95</v>
      </c>
      <c r="O72" s="32">
        <f t="shared" si="0"/>
        <v>16809.900000000001</v>
      </c>
      <c r="P72" s="32">
        <f t="shared" si="1"/>
        <v>5369.4999999999991</v>
      </c>
      <c r="Q72" s="32">
        <f t="shared" si="2"/>
        <v>2.5533333333333332</v>
      </c>
    </row>
    <row r="73" spans="1:17">
      <c r="A73" s="1">
        <v>38687</v>
      </c>
      <c r="B73">
        <v>143.30000000000001</v>
      </c>
      <c r="C73" s="32">
        <v>1406.3</v>
      </c>
      <c r="D73" s="32">
        <v>1549.5</v>
      </c>
      <c r="E73">
        <v>-76.8</v>
      </c>
      <c r="F73" s="32">
        <v>1487.3</v>
      </c>
      <c r="G73" s="32">
        <v>1410.5</v>
      </c>
      <c r="H73">
        <v>-79.7</v>
      </c>
      <c r="I73" s="32">
        <v>-14351.9</v>
      </c>
      <c r="J73" s="32">
        <v>-11471.6</v>
      </c>
      <c r="L73">
        <v>1.71</v>
      </c>
      <c r="O73" s="32">
        <f t="shared" si="0"/>
        <v>15066.4</v>
      </c>
      <c r="P73" s="32">
        <f t="shared" si="1"/>
        <v>6655.2999999999993</v>
      </c>
      <c r="Q73" s="32">
        <f t="shared" si="2"/>
        <v>2.4683333333333333</v>
      </c>
    </row>
    <row r="74" spans="1:17">
      <c r="A74" s="1">
        <v>38718</v>
      </c>
      <c r="B74" s="32">
        <v>-1190.8</v>
      </c>
      <c r="C74" s="32">
        <v>1474.4</v>
      </c>
      <c r="D74">
        <v>283.60000000000002</v>
      </c>
      <c r="E74">
        <v>309.10000000000002</v>
      </c>
      <c r="F74">
        <v>229.7</v>
      </c>
      <c r="G74">
        <v>538.79999999999995</v>
      </c>
      <c r="H74">
        <v>-33.9</v>
      </c>
      <c r="I74" s="32">
        <v>2171.3000000000002</v>
      </c>
      <c r="J74" s="32">
        <v>2959.8</v>
      </c>
      <c r="L74">
        <v>1.71</v>
      </c>
      <c r="O74" s="32">
        <f t="shared" si="0"/>
        <v>15337.5</v>
      </c>
      <c r="P74" s="32">
        <f t="shared" si="1"/>
        <v>6440.4999999999991</v>
      </c>
      <c r="Q74" s="32">
        <f t="shared" si="2"/>
        <v>2.3866666666666672</v>
      </c>
    </row>
    <row r="75" spans="1:17">
      <c r="A75" s="1">
        <v>38749</v>
      </c>
      <c r="B75" s="32">
        <v>-1778</v>
      </c>
      <c r="C75">
        <v>854.1</v>
      </c>
      <c r="D75">
        <v>-923.8</v>
      </c>
      <c r="E75">
        <v>688.4</v>
      </c>
      <c r="F75" s="32">
        <v>3691.3</v>
      </c>
      <c r="G75" s="32">
        <v>4379.7</v>
      </c>
      <c r="H75">
        <v>53.7</v>
      </c>
      <c r="I75" s="32">
        <v>-3385.1</v>
      </c>
      <c r="J75">
        <v>124.5</v>
      </c>
      <c r="L75">
        <v>1.68</v>
      </c>
      <c r="O75" s="32">
        <f t="shared" si="0"/>
        <v>15347.1</v>
      </c>
      <c r="P75" s="32">
        <f t="shared" si="1"/>
        <v>6867.3</v>
      </c>
      <c r="Q75" s="32">
        <f t="shared" si="2"/>
        <v>2.3099999999999996</v>
      </c>
    </row>
    <row r="76" spans="1:17">
      <c r="A76" s="1">
        <v>38777</v>
      </c>
      <c r="B76">
        <v>-162.30000000000001</v>
      </c>
      <c r="C76" s="32">
        <v>1657.8</v>
      </c>
      <c r="D76" s="32">
        <v>1495.5</v>
      </c>
      <c r="E76">
        <v>-621.9</v>
      </c>
      <c r="F76" s="32">
        <v>2317.9</v>
      </c>
      <c r="G76" s="32">
        <v>1696</v>
      </c>
      <c r="H76">
        <v>18</v>
      </c>
      <c r="I76" s="32">
        <v>-2328.5</v>
      </c>
      <c r="J76">
        <v>881</v>
      </c>
      <c r="L76">
        <v>1.67</v>
      </c>
      <c r="O76" s="32">
        <f t="shared" si="0"/>
        <v>15610</v>
      </c>
      <c r="P76" s="32">
        <f t="shared" si="1"/>
        <v>7044.2999999999993</v>
      </c>
      <c r="Q76" s="32">
        <f t="shared" si="2"/>
        <v>2.23</v>
      </c>
    </row>
    <row r="77" spans="1:17">
      <c r="A77" s="1">
        <v>38808</v>
      </c>
      <c r="B77">
        <v>-343.7</v>
      </c>
      <c r="C77">
        <v>785.2</v>
      </c>
      <c r="D77">
        <v>441.5</v>
      </c>
      <c r="E77">
        <v>-167</v>
      </c>
      <c r="F77" s="32">
        <v>-5293.8</v>
      </c>
      <c r="G77" s="32">
        <v>-5460.8</v>
      </c>
      <c r="H77">
        <v>21.4</v>
      </c>
      <c r="I77" s="32">
        <v>1088.2</v>
      </c>
      <c r="J77" s="32">
        <v>-3909.8</v>
      </c>
      <c r="L77">
        <v>1.41</v>
      </c>
      <c r="O77" s="32">
        <f t="shared" si="0"/>
        <v>13357.999999999998</v>
      </c>
      <c r="P77" s="32">
        <f t="shared" si="1"/>
        <v>4045.8</v>
      </c>
      <c r="Q77" s="32">
        <f t="shared" si="2"/>
        <v>2.104166666666667</v>
      </c>
    </row>
    <row r="78" spans="1:17">
      <c r="A78" s="1">
        <v>38838</v>
      </c>
      <c r="B78">
        <v>-390.9</v>
      </c>
      <c r="C78" s="32">
        <v>1577.1</v>
      </c>
      <c r="D78" s="32">
        <v>1186.2</v>
      </c>
      <c r="E78" s="32">
        <v>1382.1</v>
      </c>
      <c r="F78" s="32">
        <v>1252.9000000000001</v>
      </c>
      <c r="G78" s="32">
        <v>2635</v>
      </c>
      <c r="H78">
        <v>23.3</v>
      </c>
      <c r="I78" s="32">
        <v>2437.6</v>
      </c>
      <c r="J78" s="32">
        <v>6282</v>
      </c>
      <c r="L78">
        <v>1.47</v>
      </c>
      <c r="O78" s="32">
        <f t="shared" ref="O78:O141" si="3">SUM(C67:C78)</f>
        <v>14226.500000000002</v>
      </c>
      <c r="P78" s="32">
        <f t="shared" ref="P78:P141" si="4">SUM(F67:F78)</f>
        <v>5624.6</v>
      </c>
      <c r="Q78" s="32">
        <f t="shared" ref="Q78:Q141" si="5">AVERAGE(L67:L78)</f>
        <v>1.9833333333333334</v>
      </c>
    </row>
    <row r="79" spans="1:17">
      <c r="A79" s="1">
        <v>38869</v>
      </c>
      <c r="B79">
        <v>-636.5</v>
      </c>
      <c r="C79" s="32">
        <v>1032.5</v>
      </c>
      <c r="D79">
        <v>396</v>
      </c>
      <c r="E79">
        <v>-556.5</v>
      </c>
      <c r="F79" s="32">
        <v>-3926.3</v>
      </c>
      <c r="G79" s="32">
        <v>-4482.7</v>
      </c>
      <c r="H79">
        <v>-36.299999999999997</v>
      </c>
      <c r="I79" s="32">
        <v>3170.3</v>
      </c>
      <c r="J79">
        <v>-952.8</v>
      </c>
      <c r="L79">
        <v>1.42</v>
      </c>
      <c r="O79" s="32">
        <f t="shared" si="3"/>
        <v>13933.6</v>
      </c>
      <c r="P79" s="32">
        <f t="shared" si="4"/>
        <v>-617.70000000000027</v>
      </c>
      <c r="Q79" s="32">
        <f t="shared" si="5"/>
        <v>1.8574999999999999</v>
      </c>
    </row>
    <row r="80" spans="1:17">
      <c r="A80" s="1">
        <v>38899</v>
      </c>
      <c r="B80">
        <v>-656</v>
      </c>
      <c r="C80" s="32">
        <v>1586</v>
      </c>
      <c r="D80">
        <v>930</v>
      </c>
      <c r="E80">
        <v>-244.8</v>
      </c>
      <c r="F80">
        <v>163.4</v>
      </c>
      <c r="G80">
        <v>-81.5</v>
      </c>
      <c r="H80">
        <v>1.3</v>
      </c>
      <c r="I80">
        <v>-5.2</v>
      </c>
      <c r="J80">
        <v>844.7</v>
      </c>
      <c r="L80">
        <v>1.35</v>
      </c>
      <c r="O80" s="32">
        <f t="shared" si="3"/>
        <v>13490.2</v>
      </c>
      <c r="P80" s="32">
        <f t="shared" si="4"/>
        <v>1828.900000000001</v>
      </c>
      <c r="Q80" s="32">
        <f t="shared" si="5"/>
        <v>1.7266666666666666</v>
      </c>
    </row>
    <row r="81" spans="1:17">
      <c r="A81" s="1">
        <v>38930</v>
      </c>
      <c r="B81" s="32">
        <v>-1283.4000000000001</v>
      </c>
      <c r="C81" s="32">
        <v>1256.4000000000001</v>
      </c>
      <c r="D81">
        <v>-27</v>
      </c>
      <c r="E81">
        <v>95.9</v>
      </c>
      <c r="F81">
        <v>489.6</v>
      </c>
      <c r="G81">
        <v>585.5</v>
      </c>
      <c r="H81">
        <v>-16.899999999999999</v>
      </c>
      <c r="I81" s="32">
        <v>1685.2</v>
      </c>
      <c r="J81" s="32">
        <v>2226.6999999999998</v>
      </c>
      <c r="L81">
        <v>1.34</v>
      </c>
      <c r="O81" s="32">
        <f t="shared" si="3"/>
        <v>13656.6</v>
      </c>
      <c r="P81" s="32">
        <f t="shared" si="4"/>
        <v>3100.2</v>
      </c>
      <c r="Q81" s="32">
        <f t="shared" si="5"/>
        <v>1.6525000000000001</v>
      </c>
    </row>
    <row r="82" spans="1:17">
      <c r="A82" s="1">
        <v>38961</v>
      </c>
      <c r="B82" s="32">
        <v>-1363.7</v>
      </c>
      <c r="C82" s="32">
        <v>1752.1</v>
      </c>
      <c r="D82">
        <v>388.3</v>
      </c>
      <c r="E82">
        <v>-248.2</v>
      </c>
      <c r="F82" s="32">
        <v>2792.2</v>
      </c>
      <c r="G82" s="32">
        <v>2544</v>
      </c>
      <c r="H82">
        <v>-3.9</v>
      </c>
      <c r="I82" s="32">
        <v>-3163.1</v>
      </c>
      <c r="J82">
        <v>-234.6</v>
      </c>
      <c r="L82">
        <v>1.48</v>
      </c>
      <c r="O82" s="32">
        <f t="shared" si="3"/>
        <v>15377.5</v>
      </c>
      <c r="P82" s="32">
        <f t="shared" si="4"/>
        <v>2528.9999999999995</v>
      </c>
      <c r="Q82" s="32">
        <f t="shared" si="5"/>
        <v>1.6000000000000003</v>
      </c>
    </row>
    <row r="83" spans="1:17">
      <c r="A83" s="1">
        <v>38991</v>
      </c>
      <c r="B83" s="32">
        <v>-15022.1</v>
      </c>
      <c r="C83" s="32">
        <v>1721.9</v>
      </c>
      <c r="D83" s="32">
        <v>-13300.2</v>
      </c>
      <c r="E83">
        <v>-234.6</v>
      </c>
      <c r="F83" s="32">
        <v>2834</v>
      </c>
      <c r="G83" s="32">
        <v>2599.4</v>
      </c>
      <c r="H83">
        <v>34.1</v>
      </c>
      <c r="I83" s="32">
        <v>13520</v>
      </c>
      <c r="J83" s="32">
        <v>2853.4</v>
      </c>
      <c r="L83">
        <v>1.54</v>
      </c>
      <c r="O83" s="32">
        <f t="shared" si="3"/>
        <v>16275.9</v>
      </c>
      <c r="P83" s="32">
        <f t="shared" si="4"/>
        <v>7717.6</v>
      </c>
      <c r="Q83" s="32">
        <f t="shared" si="5"/>
        <v>1.5608333333333331</v>
      </c>
    </row>
    <row r="84" spans="1:17">
      <c r="A84" s="1">
        <v>39022</v>
      </c>
      <c r="B84" s="32">
        <v>-2117.6999999999998</v>
      </c>
      <c r="C84" s="32">
        <v>2667.5</v>
      </c>
      <c r="D84">
        <v>549.70000000000005</v>
      </c>
      <c r="E84">
        <v>-236.2</v>
      </c>
      <c r="F84" s="32">
        <v>2606.1</v>
      </c>
      <c r="G84" s="32">
        <v>2369.9</v>
      </c>
      <c r="H84">
        <v>5.6</v>
      </c>
      <c r="I84">
        <v>-407.2</v>
      </c>
      <c r="J84" s="32">
        <v>2518</v>
      </c>
      <c r="L84">
        <v>1.66</v>
      </c>
      <c r="O84" s="32">
        <f t="shared" si="3"/>
        <v>17771.3</v>
      </c>
      <c r="P84" s="32">
        <f t="shared" si="4"/>
        <v>8644.3000000000011</v>
      </c>
      <c r="Q84" s="32">
        <f t="shared" si="5"/>
        <v>1.5366666666666668</v>
      </c>
    </row>
    <row r="85" spans="1:17">
      <c r="A85" s="1">
        <v>39052</v>
      </c>
      <c r="B85" s="32">
        <v>-3257.5</v>
      </c>
      <c r="C85" s="32">
        <v>2457.3000000000002</v>
      </c>
      <c r="D85">
        <v>-800.2</v>
      </c>
      <c r="E85">
        <v>-160.5</v>
      </c>
      <c r="F85" s="32">
        <v>1918.6</v>
      </c>
      <c r="G85" s="32">
        <v>1758.1</v>
      </c>
      <c r="H85">
        <v>-25.5</v>
      </c>
      <c r="I85">
        <v>904.6</v>
      </c>
      <c r="J85" s="32">
        <v>1837</v>
      </c>
      <c r="L85">
        <v>1.73</v>
      </c>
      <c r="O85" s="32">
        <f t="shared" si="3"/>
        <v>18822.3</v>
      </c>
      <c r="P85" s="32">
        <f t="shared" si="4"/>
        <v>9075.6</v>
      </c>
      <c r="Q85" s="32">
        <f t="shared" si="5"/>
        <v>1.5383333333333333</v>
      </c>
    </row>
    <row r="86" spans="1:17">
      <c r="A86" s="1">
        <v>39083</v>
      </c>
      <c r="B86" s="32">
        <v>4026.9</v>
      </c>
      <c r="C86" s="32">
        <v>2422</v>
      </c>
      <c r="D86" s="32">
        <v>6448.9</v>
      </c>
      <c r="E86">
        <v>-176.6</v>
      </c>
      <c r="F86" s="32">
        <v>1808.1</v>
      </c>
      <c r="G86" s="32">
        <v>1631.5</v>
      </c>
      <c r="H86">
        <v>-39.9</v>
      </c>
      <c r="I86" s="32">
        <v>-1954.2</v>
      </c>
      <c r="J86" s="32">
        <v>6086.3</v>
      </c>
      <c r="L86">
        <v>1.78</v>
      </c>
      <c r="O86" s="32">
        <f t="shared" si="3"/>
        <v>19769.900000000001</v>
      </c>
      <c r="P86" s="32">
        <f t="shared" si="4"/>
        <v>10654.000000000002</v>
      </c>
      <c r="Q86" s="32">
        <f t="shared" si="5"/>
        <v>1.5441666666666667</v>
      </c>
    </row>
    <row r="87" spans="1:17">
      <c r="A87" s="1">
        <v>39114</v>
      </c>
      <c r="B87">
        <v>-624.9</v>
      </c>
      <c r="C87" s="32">
        <v>1377.5</v>
      </c>
      <c r="D87">
        <v>752.7</v>
      </c>
      <c r="E87">
        <v>18.899999999999999</v>
      </c>
      <c r="F87" s="32">
        <v>3557.4</v>
      </c>
      <c r="G87" s="32">
        <v>3576.3</v>
      </c>
      <c r="H87">
        <v>-52.7</v>
      </c>
      <c r="I87" s="32">
        <v>5281.8</v>
      </c>
      <c r="J87" s="32">
        <v>9558.1</v>
      </c>
      <c r="L87">
        <v>1.8</v>
      </c>
      <c r="O87" s="32">
        <f t="shared" si="3"/>
        <v>20293.3</v>
      </c>
      <c r="P87" s="32">
        <f t="shared" si="4"/>
        <v>10520.099999999999</v>
      </c>
      <c r="Q87" s="32">
        <f t="shared" si="5"/>
        <v>1.5541666666666669</v>
      </c>
    </row>
    <row r="88" spans="1:17">
      <c r="A88" s="1">
        <v>39142</v>
      </c>
      <c r="B88" s="32">
        <v>-1465.8</v>
      </c>
      <c r="C88" s="32">
        <v>2766</v>
      </c>
      <c r="D88" s="32">
        <v>1300.2</v>
      </c>
      <c r="E88">
        <v>524.9</v>
      </c>
      <c r="F88" s="32">
        <v>3715.2</v>
      </c>
      <c r="G88" s="32">
        <v>4240.1000000000004</v>
      </c>
      <c r="H88">
        <v>-18.600000000000001</v>
      </c>
      <c r="I88" s="32">
        <v>3369.4</v>
      </c>
      <c r="J88" s="32">
        <v>8891.1</v>
      </c>
      <c r="L88">
        <v>1.86</v>
      </c>
      <c r="O88" s="32">
        <f t="shared" si="3"/>
        <v>21401.5</v>
      </c>
      <c r="P88" s="32">
        <f t="shared" si="4"/>
        <v>11917.399999999998</v>
      </c>
      <c r="Q88" s="32">
        <f t="shared" si="5"/>
        <v>1.57</v>
      </c>
    </row>
    <row r="89" spans="1:17">
      <c r="A89" s="1">
        <v>39173</v>
      </c>
      <c r="B89">
        <v>803</v>
      </c>
      <c r="C89" s="32">
        <v>3471.2</v>
      </c>
      <c r="D89" s="32">
        <v>4274.3</v>
      </c>
      <c r="E89">
        <v>-172</v>
      </c>
      <c r="F89" s="32">
        <v>5520.8</v>
      </c>
      <c r="G89" s="32">
        <v>5348.9</v>
      </c>
      <c r="H89">
        <v>-39.5</v>
      </c>
      <c r="I89">
        <v>-35.9</v>
      </c>
      <c r="J89" s="32">
        <v>9547.7000000000007</v>
      </c>
      <c r="L89">
        <v>2.0499999999999998</v>
      </c>
      <c r="O89" s="32">
        <f t="shared" si="3"/>
        <v>24087.5</v>
      </c>
      <c r="P89" s="32">
        <f t="shared" si="4"/>
        <v>22732</v>
      </c>
      <c r="Q89" s="32">
        <f t="shared" si="5"/>
        <v>1.6233333333333337</v>
      </c>
    </row>
    <row r="90" spans="1:17">
      <c r="A90" s="1">
        <v>39203</v>
      </c>
      <c r="B90">
        <v>767.7</v>
      </c>
      <c r="C90">
        <v>497.1</v>
      </c>
      <c r="D90" s="32">
        <v>1264.8</v>
      </c>
      <c r="E90">
        <v>-315.5</v>
      </c>
      <c r="F90" s="32">
        <v>4791.5</v>
      </c>
      <c r="G90" s="32">
        <v>4475.8999999999996</v>
      </c>
      <c r="H90">
        <v>-31.7</v>
      </c>
      <c r="I90" s="32">
        <v>10031.799999999999</v>
      </c>
      <c r="J90" s="32">
        <v>15740.8</v>
      </c>
      <c r="L90">
        <v>1.92</v>
      </c>
      <c r="O90" s="32">
        <f t="shared" si="3"/>
        <v>23007.5</v>
      </c>
      <c r="P90" s="32">
        <f t="shared" si="4"/>
        <v>26270.6</v>
      </c>
      <c r="Q90" s="32">
        <f t="shared" si="5"/>
        <v>1.6608333333333334</v>
      </c>
    </row>
    <row r="91" spans="1:17">
      <c r="A91" s="1">
        <v>39234</v>
      </c>
      <c r="B91">
        <v>-81.099999999999994</v>
      </c>
      <c r="C91" s="32">
        <v>10318.4</v>
      </c>
      <c r="D91" s="32">
        <v>10237.299999999999</v>
      </c>
      <c r="E91">
        <v>68.7</v>
      </c>
      <c r="F91" s="32">
        <v>4786.2</v>
      </c>
      <c r="G91" s="32">
        <v>4854.8999999999996</v>
      </c>
      <c r="H91">
        <v>-65.5</v>
      </c>
      <c r="I91" s="32">
        <v>-4513.7</v>
      </c>
      <c r="J91" s="32">
        <v>10513.1</v>
      </c>
      <c r="L91">
        <v>2.65</v>
      </c>
      <c r="O91" s="32">
        <f t="shared" si="3"/>
        <v>32293.4</v>
      </c>
      <c r="P91" s="32">
        <f t="shared" si="4"/>
        <v>34983.1</v>
      </c>
      <c r="Q91" s="32">
        <f t="shared" si="5"/>
        <v>1.763333333333333</v>
      </c>
    </row>
    <row r="92" spans="1:17">
      <c r="A92" s="1">
        <v>39264</v>
      </c>
      <c r="B92">
        <v>178.6</v>
      </c>
      <c r="C92" s="32">
        <v>3613.4</v>
      </c>
      <c r="D92" s="32">
        <v>3791.9</v>
      </c>
      <c r="E92">
        <v>-67.099999999999994</v>
      </c>
      <c r="F92" s="32">
        <v>7637.3</v>
      </c>
      <c r="G92" s="32">
        <v>7570.2</v>
      </c>
      <c r="H92">
        <v>-78.400000000000006</v>
      </c>
      <c r="I92" s="32">
        <v>-1738</v>
      </c>
      <c r="J92" s="32">
        <v>9545.7999999999993</v>
      </c>
      <c r="L92">
        <v>2.76</v>
      </c>
      <c r="O92" s="32">
        <f t="shared" si="3"/>
        <v>34320.800000000003</v>
      </c>
      <c r="P92" s="32">
        <f t="shared" si="4"/>
        <v>42457</v>
      </c>
      <c r="Q92" s="32">
        <f t="shared" si="5"/>
        <v>1.8808333333333327</v>
      </c>
    </row>
    <row r="93" spans="1:17">
      <c r="A93" s="1">
        <v>39295</v>
      </c>
      <c r="B93" s="32">
        <v>1751.7</v>
      </c>
      <c r="C93" s="32">
        <v>1979.2</v>
      </c>
      <c r="D93" s="32">
        <v>3730.9</v>
      </c>
      <c r="E93">
        <v>-122.1</v>
      </c>
      <c r="F93" s="32">
        <v>1602.3</v>
      </c>
      <c r="G93" s="32">
        <v>1480.2</v>
      </c>
      <c r="H93">
        <v>-133.1</v>
      </c>
      <c r="I93" s="32">
        <v>-1688.7</v>
      </c>
      <c r="J93" s="32">
        <v>3389.2</v>
      </c>
      <c r="L93">
        <v>2.77</v>
      </c>
      <c r="O93" s="32">
        <f t="shared" si="3"/>
        <v>35043.599999999999</v>
      </c>
      <c r="P93" s="32">
        <f t="shared" si="4"/>
        <v>43569.700000000004</v>
      </c>
      <c r="Q93" s="32">
        <f t="shared" si="5"/>
        <v>1.9999999999999998</v>
      </c>
    </row>
    <row r="94" spans="1:17">
      <c r="A94" s="1">
        <v>39326</v>
      </c>
      <c r="B94" s="32">
        <v>-2057.1</v>
      </c>
      <c r="C94" s="32">
        <v>1536.9</v>
      </c>
      <c r="D94">
        <v>-520.20000000000005</v>
      </c>
      <c r="E94">
        <v>-85.4</v>
      </c>
      <c r="F94" s="32">
        <v>2489.6999999999998</v>
      </c>
      <c r="G94" s="32">
        <v>2404.3000000000002</v>
      </c>
      <c r="H94">
        <v>-5.7</v>
      </c>
      <c r="I94" s="32">
        <v>-3098.6</v>
      </c>
      <c r="J94" s="32">
        <v>-1220.0999999999999</v>
      </c>
      <c r="L94">
        <v>2.7</v>
      </c>
      <c r="O94" s="32">
        <f t="shared" si="3"/>
        <v>34828.400000000001</v>
      </c>
      <c r="P94" s="32">
        <f t="shared" si="4"/>
        <v>43267.200000000004</v>
      </c>
      <c r="Q94" s="32">
        <f t="shared" si="5"/>
        <v>2.1016666666666666</v>
      </c>
    </row>
    <row r="95" spans="1:17">
      <c r="A95" s="1">
        <v>39356</v>
      </c>
      <c r="B95" s="32">
        <v>-4146.7</v>
      </c>
      <c r="C95" s="32">
        <v>3187.6</v>
      </c>
      <c r="D95">
        <v>-959.2</v>
      </c>
      <c r="E95">
        <v>-724.2</v>
      </c>
      <c r="F95" s="32">
        <v>6036.1</v>
      </c>
      <c r="G95" s="32">
        <v>5311.9</v>
      </c>
      <c r="H95">
        <v>72.599999999999994</v>
      </c>
      <c r="I95">
        <v>-0.9</v>
      </c>
      <c r="J95" s="32">
        <v>4424.3999999999996</v>
      </c>
      <c r="L95">
        <v>2.75</v>
      </c>
      <c r="O95" s="32">
        <f t="shared" si="3"/>
        <v>36294.1</v>
      </c>
      <c r="P95" s="32">
        <f t="shared" si="4"/>
        <v>46469.299999999996</v>
      </c>
      <c r="Q95" s="32">
        <f t="shared" si="5"/>
        <v>2.2025000000000001</v>
      </c>
    </row>
    <row r="96" spans="1:17">
      <c r="A96" s="1">
        <v>39387</v>
      </c>
      <c r="B96" s="32">
        <v>-2439.1999999999998</v>
      </c>
      <c r="C96" s="32">
        <v>2529.6999999999998</v>
      </c>
      <c r="D96">
        <v>90.5</v>
      </c>
      <c r="E96">
        <v>-186.1</v>
      </c>
      <c r="F96" s="32">
        <v>-1009.5</v>
      </c>
      <c r="G96" s="32">
        <v>-1195.5999999999999</v>
      </c>
      <c r="H96">
        <v>-120.6</v>
      </c>
      <c r="I96" s="32">
        <v>9316.7999999999993</v>
      </c>
      <c r="J96" s="32">
        <v>8091.2</v>
      </c>
      <c r="L96">
        <v>2.69</v>
      </c>
      <c r="O96" s="32">
        <f t="shared" si="3"/>
        <v>36156.300000000003</v>
      </c>
      <c r="P96" s="32">
        <f t="shared" si="4"/>
        <v>42853.7</v>
      </c>
      <c r="Q96" s="32">
        <f t="shared" si="5"/>
        <v>2.2883333333333331</v>
      </c>
    </row>
    <row r="97" spans="1:17">
      <c r="A97" s="1">
        <v>39417</v>
      </c>
      <c r="B97" s="32">
        <v>-3779.8</v>
      </c>
      <c r="C97">
        <v>885.9</v>
      </c>
      <c r="D97" s="32">
        <v>-2893.9</v>
      </c>
      <c r="E97" s="32">
        <v>1522.5</v>
      </c>
      <c r="F97" s="32">
        <v>7169.2</v>
      </c>
      <c r="G97" s="32">
        <v>8691.7000000000007</v>
      </c>
      <c r="H97">
        <v>-197.2</v>
      </c>
      <c r="I97" s="32">
        <v>-1838.4</v>
      </c>
      <c r="J97" s="32">
        <v>3762.2</v>
      </c>
      <c r="L97">
        <v>2.5299999999999998</v>
      </c>
      <c r="O97" s="32">
        <f t="shared" si="3"/>
        <v>34584.9</v>
      </c>
      <c r="P97" s="32">
        <f t="shared" si="4"/>
        <v>48104.299999999996</v>
      </c>
      <c r="Q97" s="32">
        <f t="shared" si="5"/>
        <v>2.355</v>
      </c>
    </row>
    <row r="98" spans="1:17">
      <c r="A98" s="1">
        <v>39448</v>
      </c>
      <c r="B98" s="32">
        <v>-1347.6</v>
      </c>
      <c r="C98" s="32">
        <v>4826.1000000000004</v>
      </c>
      <c r="D98" s="32">
        <v>3478.4</v>
      </c>
      <c r="E98">
        <v>38.4</v>
      </c>
      <c r="F98" s="32">
        <v>-1769.4</v>
      </c>
      <c r="G98" s="32">
        <v>-1731</v>
      </c>
      <c r="H98">
        <v>-45.7</v>
      </c>
      <c r="I98" s="32">
        <v>7353.9</v>
      </c>
      <c r="J98" s="32">
        <v>9055.6</v>
      </c>
      <c r="L98">
        <v>2.65</v>
      </c>
      <c r="O98" s="32">
        <f t="shared" si="3"/>
        <v>36989.000000000007</v>
      </c>
      <c r="P98" s="32">
        <f t="shared" si="4"/>
        <v>44526.799999999996</v>
      </c>
      <c r="Q98" s="32">
        <f t="shared" si="5"/>
        <v>2.4274999999999998</v>
      </c>
    </row>
    <row r="99" spans="1:17">
      <c r="A99" s="1">
        <v>39479</v>
      </c>
      <c r="B99" s="32">
        <v>-1011.5</v>
      </c>
      <c r="C99">
        <v>890</v>
      </c>
      <c r="D99">
        <v>-121.5</v>
      </c>
      <c r="E99">
        <v>-429.7</v>
      </c>
      <c r="F99" s="32">
        <v>2616.6999999999998</v>
      </c>
      <c r="G99" s="32">
        <v>2187</v>
      </c>
      <c r="H99">
        <v>-158.5</v>
      </c>
      <c r="I99" s="32">
        <v>3628.6</v>
      </c>
      <c r="J99" s="32">
        <v>5535.7</v>
      </c>
      <c r="L99">
        <v>2.57</v>
      </c>
      <c r="O99" s="32">
        <f t="shared" si="3"/>
        <v>36501.500000000007</v>
      </c>
      <c r="P99" s="32">
        <f t="shared" si="4"/>
        <v>43586.099999999991</v>
      </c>
      <c r="Q99" s="32">
        <f t="shared" si="5"/>
        <v>2.4916666666666667</v>
      </c>
    </row>
    <row r="100" spans="1:17">
      <c r="A100" s="1">
        <v>39508</v>
      </c>
      <c r="B100" s="32">
        <v>-2094.1</v>
      </c>
      <c r="C100" s="32">
        <v>3083.2</v>
      </c>
      <c r="D100">
        <v>989.1</v>
      </c>
      <c r="E100">
        <v>-153</v>
      </c>
      <c r="F100" s="32">
        <v>5348.8</v>
      </c>
      <c r="G100" s="32">
        <v>5195.8</v>
      </c>
      <c r="H100">
        <v>9.1</v>
      </c>
      <c r="I100" s="32">
        <v>1400.6</v>
      </c>
      <c r="J100" s="32">
        <v>7594.6</v>
      </c>
      <c r="L100">
        <v>2.5499999999999998</v>
      </c>
      <c r="O100" s="32">
        <f t="shared" si="3"/>
        <v>36818.699999999997</v>
      </c>
      <c r="P100" s="32">
        <f t="shared" si="4"/>
        <v>45219.7</v>
      </c>
      <c r="Q100" s="32">
        <f t="shared" si="5"/>
        <v>2.5491666666666668</v>
      </c>
    </row>
    <row r="101" spans="1:17">
      <c r="A101" s="1">
        <v>39539</v>
      </c>
      <c r="B101" s="32">
        <v>-1644.4</v>
      </c>
      <c r="C101" s="32">
        <v>3872</v>
      </c>
      <c r="D101" s="32">
        <v>2227.6</v>
      </c>
      <c r="E101">
        <v>281.89999999999998</v>
      </c>
      <c r="F101" s="32">
        <v>4408</v>
      </c>
      <c r="G101" s="32">
        <v>4689.8999999999996</v>
      </c>
      <c r="H101">
        <v>-37.6</v>
      </c>
      <c r="I101" s="32">
        <v>1386.6</v>
      </c>
      <c r="J101" s="32">
        <v>8266.5</v>
      </c>
      <c r="L101">
        <v>2.5299999999999998</v>
      </c>
      <c r="O101" s="32">
        <f t="shared" si="3"/>
        <v>37219.5</v>
      </c>
      <c r="P101" s="32">
        <f t="shared" si="4"/>
        <v>44106.899999999994</v>
      </c>
      <c r="Q101" s="32">
        <f t="shared" si="5"/>
        <v>2.5891666666666668</v>
      </c>
    </row>
    <row r="102" spans="1:17">
      <c r="A102" s="1">
        <v>39569</v>
      </c>
      <c r="B102" s="32">
        <v>-1439.5</v>
      </c>
      <c r="C102" s="32">
        <v>1312.8</v>
      </c>
      <c r="D102">
        <v>-126.7</v>
      </c>
      <c r="E102">
        <v>275</v>
      </c>
      <c r="F102" s="32">
        <v>2273.5</v>
      </c>
      <c r="G102" s="32">
        <v>2548.5</v>
      </c>
      <c r="H102">
        <v>-44.6</v>
      </c>
      <c r="I102" s="32">
        <v>1602</v>
      </c>
      <c r="J102" s="32">
        <v>3979.1</v>
      </c>
      <c r="L102">
        <v>2.5499999999999998</v>
      </c>
      <c r="O102" s="32">
        <f t="shared" si="3"/>
        <v>38035.200000000004</v>
      </c>
      <c r="P102" s="32">
        <f t="shared" si="4"/>
        <v>41588.9</v>
      </c>
      <c r="Q102" s="32">
        <f t="shared" si="5"/>
        <v>2.6416666666666671</v>
      </c>
    </row>
    <row r="103" spans="1:17">
      <c r="A103" s="1">
        <v>39600</v>
      </c>
      <c r="B103" s="32">
        <v>-1041.5</v>
      </c>
      <c r="C103" s="32">
        <v>2725.8</v>
      </c>
      <c r="D103" s="32">
        <v>1684.3</v>
      </c>
      <c r="E103">
        <v>-3.1</v>
      </c>
      <c r="F103">
        <v>405.1</v>
      </c>
      <c r="G103">
        <v>402</v>
      </c>
      <c r="H103">
        <v>-102.9</v>
      </c>
      <c r="I103" s="32">
        <v>3410</v>
      </c>
      <c r="J103" s="32">
        <v>5393.3</v>
      </c>
      <c r="L103">
        <v>2</v>
      </c>
      <c r="O103" s="32">
        <f t="shared" si="3"/>
        <v>30442.6</v>
      </c>
      <c r="P103" s="32">
        <f t="shared" si="4"/>
        <v>37207.799999999996</v>
      </c>
      <c r="Q103" s="32">
        <f t="shared" si="5"/>
        <v>2.5874999999999999</v>
      </c>
    </row>
    <row r="104" spans="1:17">
      <c r="A104" s="1">
        <v>39630</v>
      </c>
      <c r="B104">
        <v>-412.1</v>
      </c>
      <c r="C104" s="32">
        <v>3266.3</v>
      </c>
      <c r="D104" s="32">
        <v>2854.2</v>
      </c>
      <c r="E104">
        <v>432.7</v>
      </c>
      <c r="F104" s="32">
        <v>4182.2</v>
      </c>
      <c r="G104" s="32">
        <v>4614.8999999999996</v>
      </c>
      <c r="H104">
        <v>-1.5</v>
      </c>
      <c r="I104" s="32">
        <v>-1907.3</v>
      </c>
      <c r="J104" s="32">
        <v>5560.3</v>
      </c>
      <c r="L104">
        <v>1.94</v>
      </c>
      <c r="O104" s="32">
        <f t="shared" si="3"/>
        <v>30095.5</v>
      </c>
      <c r="P104" s="32">
        <f t="shared" si="4"/>
        <v>33752.699999999997</v>
      </c>
      <c r="Q104" s="32">
        <f t="shared" si="5"/>
        <v>2.519166666666667</v>
      </c>
    </row>
    <row r="105" spans="1:17">
      <c r="A105" s="1">
        <v>39661</v>
      </c>
      <c r="B105" s="32">
        <v>-3383.7</v>
      </c>
      <c r="C105" s="32">
        <v>4637.8</v>
      </c>
      <c r="D105" s="32">
        <v>1254.0999999999999</v>
      </c>
      <c r="E105">
        <v>241.2</v>
      </c>
      <c r="F105">
        <v>747.4</v>
      </c>
      <c r="G105">
        <v>988.6</v>
      </c>
      <c r="H105">
        <v>-29.8</v>
      </c>
      <c r="I105">
        <v>630.4</v>
      </c>
      <c r="J105" s="32">
        <v>2843.3</v>
      </c>
      <c r="L105">
        <v>2.08</v>
      </c>
      <c r="O105" s="32">
        <f t="shared" si="3"/>
        <v>32754.1</v>
      </c>
      <c r="P105" s="32">
        <f t="shared" si="4"/>
        <v>32897.799999999996</v>
      </c>
      <c r="Q105" s="32">
        <f t="shared" si="5"/>
        <v>2.4616666666666673</v>
      </c>
    </row>
    <row r="106" spans="1:17">
      <c r="A106" s="1">
        <v>39692</v>
      </c>
      <c r="B106" s="32">
        <v>-3032.9</v>
      </c>
      <c r="C106" s="32">
        <v>6241.4</v>
      </c>
      <c r="D106" s="32">
        <v>3208.5</v>
      </c>
      <c r="E106">
        <v>-563.6</v>
      </c>
      <c r="F106" s="32">
        <v>-1245.5</v>
      </c>
      <c r="G106" s="32">
        <v>-1809.2</v>
      </c>
      <c r="H106">
        <v>10.1</v>
      </c>
      <c r="I106" s="32">
        <v>3762.6</v>
      </c>
      <c r="J106" s="32">
        <v>5172</v>
      </c>
      <c r="L106">
        <v>2.34</v>
      </c>
      <c r="O106" s="32">
        <f t="shared" si="3"/>
        <v>37458.6</v>
      </c>
      <c r="P106" s="32">
        <f t="shared" si="4"/>
        <v>29162.6</v>
      </c>
      <c r="Q106" s="32">
        <f t="shared" si="5"/>
        <v>2.4316666666666671</v>
      </c>
    </row>
    <row r="107" spans="1:17">
      <c r="A107" s="1">
        <v>39722</v>
      </c>
      <c r="B107">
        <v>-239.7</v>
      </c>
      <c r="C107" s="32">
        <v>3913.2</v>
      </c>
      <c r="D107" s="32">
        <v>3673.5</v>
      </c>
      <c r="E107">
        <v>388.8</v>
      </c>
      <c r="F107" s="32">
        <v>-7877.1</v>
      </c>
      <c r="G107" s="32">
        <v>-7488.3</v>
      </c>
      <c r="H107">
        <v>56.4</v>
      </c>
      <c r="I107" s="32">
        <v>-5515.8</v>
      </c>
      <c r="J107" s="32">
        <v>-9274.2000000000007</v>
      </c>
      <c r="L107">
        <v>2.35</v>
      </c>
      <c r="O107" s="32">
        <f t="shared" si="3"/>
        <v>38184.199999999997</v>
      </c>
      <c r="P107" s="32">
        <f t="shared" si="4"/>
        <v>15249.4</v>
      </c>
      <c r="Q107" s="32">
        <f t="shared" si="5"/>
        <v>2.398333333333333</v>
      </c>
    </row>
    <row r="108" spans="1:17">
      <c r="A108" s="1">
        <v>39753</v>
      </c>
      <c r="B108" s="32">
        <v>-1662.5</v>
      </c>
      <c r="C108" s="32">
        <v>2174.5</v>
      </c>
      <c r="D108">
        <v>512</v>
      </c>
      <c r="E108">
        <v>275.7</v>
      </c>
      <c r="F108" s="32">
        <v>-4481.6000000000004</v>
      </c>
      <c r="G108" s="32">
        <v>-4205.8999999999996</v>
      </c>
      <c r="H108">
        <v>23.5</v>
      </c>
      <c r="I108" s="32">
        <v>-5377.5</v>
      </c>
      <c r="J108" s="32">
        <v>-9047.7999999999993</v>
      </c>
      <c r="L108">
        <v>2.2999999999999998</v>
      </c>
      <c r="O108" s="32">
        <f t="shared" si="3"/>
        <v>37828.999999999993</v>
      </c>
      <c r="P108" s="32">
        <f t="shared" si="4"/>
        <v>11777.3</v>
      </c>
      <c r="Q108" s="32">
        <f t="shared" si="5"/>
        <v>2.3658333333333332</v>
      </c>
    </row>
    <row r="109" spans="1:17">
      <c r="A109" s="1">
        <v>39783</v>
      </c>
      <c r="B109" s="32">
        <v>-3147.6</v>
      </c>
      <c r="C109" s="32">
        <v>8115.2</v>
      </c>
      <c r="D109" s="32">
        <v>4967.6000000000004</v>
      </c>
      <c r="E109" s="32">
        <v>1115.8</v>
      </c>
      <c r="F109" s="32">
        <v>-5375</v>
      </c>
      <c r="G109" s="32">
        <v>-4259.3</v>
      </c>
      <c r="H109">
        <v>9.1999999999999993</v>
      </c>
      <c r="I109" s="32">
        <v>-7499.3</v>
      </c>
      <c r="J109" s="32">
        <v>-6781.8</v>
      </c>
      <c r="L109">
        <v>2.73</v>
      </c>
      <c r="O109" s="32">
        <f t="shared" si="3"/>
        <v>45058.299999999988</v>
      </c>
      <c r="P109" s="32">
        <f t="shared" si="4"/>
        <v>-766.89999999999782</v>
      </c>
      <c r="Q109" s="32">
        <f t="shared" si="5"/>
        <v>2.3824999999999998</v>
      </c>
    </row>
    <row r="110" spans="1:17">
      <c r="A110" s="1">
        <v>39814</v>
      </c>
      <c r="B110">
        <v>2.7</v>
      </c>
      <c r="C110" s="32">
        <v>1930</v>
      </c>
      <c r="D110" s="32">
        <v>1932.7</v>
      </c>
      <c r="E110">
        <v>-145.5</v>
      </c>
      <c r="F110" s="32">
        <v>-2343.1999999999998</v>
      </c>
      <c r="G110" s="32">
        <v>-2488.6999999999998</v>
      </c>
      <c r="H110">
        <v>67.599999999999994</v>
      </c>
      <c r="I110">
        <v>653.6</v>
      </c>
      <c r="J110">
        <v>165.3</v>
      </c>
      <c r="L110">
        <v>2.61</v>
      </c>
      <c r="O110" s="32">
        <f t="shared" si="3"/>
        <v>42162.2</v>
      </c>
      <c r="P110" s="32">
        <f t="shared" si="4"/>
        <v>-1340.6999999999998</v>
      </c>
      <c r="Q110" s="32">
        <f t="shared" si="5"/>
        <v>2.3791666666666669</v>
      </c>
    </row>
    <row r="111" spans="1:17">
      <c r="A111" s="1">
        <v>39845</v>
      </c>
      <c r="B111">
        <v>679.3</v>
      </c>
      <c r="C111" s="32">
        <v>1968.3</v>
      </c>
      <c r="D111" s="32">
        <v>2647.6</v>
      </c>
      <c r="E111">
        <v>-331.4</v>
      </c>
      <c r="F111" s="32">
        <v>-1669.3</v>
      </c>
      <c r="G111" s="32">
        <v>-2000.7</v>
      </c>
      <c r="H111">
        <v>139.9</v>
      </c>
      <c r="I111">
        <v>-613.5</v>
      </c>
      <c r="J111">
        <v>173.4</v>
      </c>
      <c r="L111">
        <v>2.74</v>
      </c>
      <c r="O111" s="32">
        <f t="shared" si="3"/>
        <v>43240.5</v>
      </c>
      <c r="P111" s="32">
        <f t="shared" si="4"/>
        <v>-5626.7000000000007</v>
      </c>
      <c r="Q111" s="32">
        <f t="shared" si="5"/>
        <v>2.3933333333333331</v>
      </c>
    </row>
    <row r="112" spans="1:17">
      <c r="A112" s="1">
        <v>39873</v>
      </c>
      <c r="B112">
        <v>-289.5</v>
      </c>
      <c r="C112" s="32">
        <v>1444</v>
      </c>
      <c r="D112" s="32">
        <v>1154.5</v>
      </c>
      <c r="E112" s="32">
        <v>1088.7</v>
      </c>
      <c r="F112">
        <v>481.4</v>
      </c>
      <c r="G112" s="32">
        <v>1570.1</v>
      </c>
      <c r="H112">
        <v>-3.7</v>
      </c>
      <c r="I112">
        <v>159.30000000000001</v>
      </c>
      <c r="J112" s="32">
        <v>2880.1</v>
      </c>
      <c r="L112">
        <v>2.69</v>
      </c>
      <c r="O112" s="32">
        <f t="shared" si="3"/>
        <v>41601.300000000003</v>
      </c>
      <c r="P112" s="32">
        <f t="shared" si="4"/>
        <v>-10494.1</v>
      </c>
      <c r="Q112" s="32">
        <f t="shared" si="5"/>
        <v>2.4050000000000002</v>
      </c>
    </row>
    <row r="113" spans="1:17">
      <c r="A113" s="1">
        <v>39904</v>
      </c>
      <c r="B113" s="32">
        <v>-2793.1</v>
      </c>
      <c r="C113" s="32">
        <v>3409.1</v>
      </c>
      <c r="D113">
        <v>616.1</v>
      </c>
      <c r="E113">
        <v>-321.10000000000002</v>
      </c>
      <c r="F113">
        <v>247</v>
      </c>
      <c r="G113">
        <v>-74.099999999999994</v>
      </c>
      <c r="H113">
        <v>22.6</v>
      </c>
      <c r="I113" s="32">
        <v>2272.5</v>
      </c>
      <c r="J113" s="32">
        <v>2837.2</v>
      </c>
      <c r="L113">
        <v>2.72</v>
      </c>
      <c r="O113" s="32">
        <f t="shared" si="3"/>
        <v>41138.400000000001</v>
      </c>
      <c r="P113" s="32">
        <f t="shared" si="4"/>
        <v>-14655.1</v>
      </c>
      <c r="Q113" s="32">
        <f t="shared" si="5"/>
        <v>2.4208333333333334</v>
      </c>
    </row>
    <row r="114" spans="1:17">
      <c r="A114" s="1">
        <v>39934</v>
      </c>
      <c r="B114" s="32">
        <v>1456.3</v>
      </c>
      <c r="C114" s="32">
        <v>2482.6999999999998</v>
      </c>
      <c r="D114" s="32">
        <v>3938.9</v>
      </c>
      <c r="E114" s="32">
        <v>-1410</v>
      </c>
      <c r="F114" s="32">
        <v>3746.5</v>
      </c>
      <c r="G114" s="32">
        <v>2336.4</v>
      </c>
      <c r="H114">
        <v>-3.5</v>
      </c>
      <c r="I114" s="32">
        <v>-2525.6</v>
      </c>
      <c r="J114" s="32">
        <v>3746.3</v>
      </c>
      <c r="L114">
        <v>2.84</v>
      </c>
      <c r="O114" s="32">
        <f t="shared" si="3"/>
        <v>42308.3</v>
      </c>
      <c r="P114" s="32">
        <f t="shared" si="4"/>
        <v>-13182.099999999999</v>
      </c>
      <c r="Q114" s="32">
        <f t="shared" si="5"/>
        <v>2.4449999999999998</v>
      </c>
    </row>
    <row r="115" spans="1:17">
      <c r="A115" s="1">
        <v>39965</v>
      </c>
      <c r="B115" s="32">
        <v>2742.4</v>
      </c>
      <c r="C115" s="32">
        <v>1431.3</v>
      </c>
      <c r="D115" s="32">
        <v>4173.8</v>
      </c>
      <c r="E115">
        <v>253.3</v>
      </c>
      <c r="F115" s="32">
        <v>1800.2</v>
      </c>
      <c r="G115" s="32">
        <v>2053.5</v>
      </c>
      <c r="H115">
        <v>-10.8</v>
      </c>
      <c r="I115" s="32">
        <v>2091.1</v>
      </c>
      <c r="J115" s="32">
        <v>8307.6</v>
      </c>
      <c r="L115">
        <v>2.79</v>
      </c>
      <c r="O115" s="32">
        <f t="shared" si="3"/>
        <v>41013.799999999996</v>
      </c>
      <c r="P115" s="32">
        <f t="shared" si="4"/>
        <v>-11787</v>
      </c>
      <c r="Q115" s="32">
        <f t="shared" si="5"/>
        <v>2.5108333333333328</v>
      </c>
    </row>
    <row r="116" spans="1:17">
      <c r="A116" s="1">
        <v>39995</v>
      </c>
      <c r="B116" s="32">
        <v>3577.4</v>
      </c>
      <c r="C116" s="32">
        <v>1287.2</v>
      </c>
      <c r="D116" s="32">
        <v>4864.6000000000004</v>
      </c>
      <c r="E116">
        <v>402</v>
      </c>
      <c r="F116" s="32">
        <v>7516.8</v>
      </c>
      <c r="G116" s="32">
        <v>7918.7</v>
      </c>
      <c r="H116">
        <v>14.7</v>
      </c>
      <c r="I116" s="32">
        <v>-6958.2</v>
      </c>
      <c r="J116" s="32">
        <v>5839.9</v>
      </c>
      <c r="L116">
        <v>2.66</v>
      </c>
      <c r="O116" s="32">
        <f t="shared" si="3"/>
        <v>39034.699999999997</v>
      </c>
      <c r="P116" s="32">
        <f t="shared" si="4"/>
        <v>-8452.4000000000015</v>
      </c>
      <c r="Q116" s="32">
        <f t="shared" si="5"/>
        <v>2.5708333333333333</v>
      </c>
    </row>
    <row r="117" spans="1:17">
      <c r="A117" s="1">
        <v>40026</v>
      </c>
      <c r="B117">
        <v>664</v>
      </c>
      <c r="C117" s="32">
        <v>1903.2</v>
      </c>
      <c r="D117" s="32">
        <v>2567.1</v>
      </c>
      <c r="E117">
        <v>-327.8</v>
      </c>
      <c r="F117" s="32">
        <v>6078.9</v>
      </c>
      <c r="G117" s="32">
        <v>5751.1</v>
      </c>
      <c r="H117">
        <v>-21.5</v>
      </c>
      <c r="I117">
        <v>104.1</v>
      </c>
      <c r="J117" s="32">
        <v>8400.7999999999993</v>
      </c>
      <c r="L117">
        <v>2.46</v>
      </c>
      <c r="O117" s="32">
        <f t="shared" si="3"/>
        <v>36300.099999999991</v>
      </c>
      <c r="P117" s="32">
        <f t="shared" si="4"/>
        <v>-3120.8999999999996</v>
      </c>
      <c r="Q117" s="32">
        <f t="shared" si="5"/>
        <v>2.6024999999999996</v>
      </c>
    </row>
    <row r="118" spans="1:17">
      <c r="A118" s="1">
        <v>40057</v>
      </c>
      <c r="B118">
        <v>-871</v>
      </c>
      <c r="C118" s="32">
        <v>1816.2</v>
      </c>
      <c r="D118">
        <v>945.2</v>
      </c>
      <c r="E118">
        <v>-349</v>
      </c>
      <c r="F118" s="32">
        <v>6835.2</v>
      </c>
      <c r="G118" s="32">
        <v>6486.2</v>
      </c>
      <c r="H118">
        <v>-36.200000000000003</v>
      </c>
      <c r="I118" s="32">
        <v>-1245</v>
      </c>
      <c r="J118" s="32">
        <v>6150.2</v>
      </c>
      <c r="L118">
        <v>2.11</v>
      </c>
      <c r="O118" s="32">
        <f t="shared" si="3"/>
        <v>31874.9</v>
      </c>
      <c r="P118" s="32">
        <f t="shared" si="4"/>
        <v>4959.8000000000011</v>
      </c>
      <c r="Q118" s="32">
        <f t="shared" si="5"/>
        <v>2.5833333333333335</v>
      </c>
    </row>
    <row r="119" spans="1:17">
      <c r="A119" s="1">
        <v>40087</v>
      </c>
      <c r="B119">
        <v>-110.8</v>
      </c>
      <c r="C119" s="32">
        <v>1563</v>
      </c>
      <c r="D119" s="32">
        <v>1452.2</v>
      </c>
      <c r="E119">
        <v>243.4</v>
      </c>
      <c r="F119" s="32">
        <v>17119.099999999999</v>
      </c>
      <c r="G119" s="32">
        <v>17362.5</v>
      </c>
      <c r="H119">
        <v>-0.9</v>
      </c>
      <c r="I119" s="32">
        <v>-6438.1</v>
      </c>
      <c r="J119" s="32">
        <v>12375.7</v>
      </c>
      <c r="L119">
        <v>1.92</v>
      </c>
      <c r="O119" s="32">
        <f t="shared" si="3"/>
        <v>29524.7</v>
      </c>
      <c r="P119" s="32">
        <f t="shared" si="4"/>
        <v>29956</v>
      </c>
      <c r="Q119" s="32">
        <f t="shared" si="5"/>
        <v>2.5474999999999999</v>
      </c>
    </row>
    <row r="120" spans="1:17">
      <c r="A120" s="1">
        <v>40118</v>
      </c>
      <c r="B120">
        <v>769.7</v>
      </c>
      <c r="C120" s="32">
        <v>1604.4</v>
      </c>
      <c r="D120" s="32">
        <v>2374.1</v>
      </c>
      <c r="E120">
        <v>361.1</v>
      </c>
      <c r="F120" s="32">
        <v>3265.4</v>
      </c>
      <c r="G120" s="32">
        <v>3626.5</v>
      </c>
      <c r="H120">
        <v>-6.8</v>
      </c>
      <c r="I120">
        <v>7.4</v>
      </c>
      <c r="J120" s="32">
        <v>6001.2</v>
      </c>
      <c r="L120">
        <v>1.84</v>
      </c>
      <c r="O120" s="32">
        <f t="shared" si="3"/>
        <v>28954.600000000002</v>
      </c>
      <c r="P120" s="32">
        <f t="shared" si="4"/>
        <v>37703</v>
      </c>
      <c r="Q120" s="32">
        <f t="shared" si="5"/>
        <v>2.5091666666666663</v>
      </c>
    </row>
    <row r="121" spans="1:17">
      <c r="A121" s="1">
        <v>40148</v>
      </c>
      <c r="B121" s="32">
        <v>4256.8999999999996</v>
      </c>
      <c r="C121" s="32">
        <v>5109.1000000000004</v>
      </c>
      <c r="D121" s="32">
        <v>9366</v>
      </c>
      <c r="E121" s="32">
        <v>4660.8</v>
      </c>
      <c r="F121" s="32">
        <v>3080.7</v>
      </c>
      <c r="G121" s="32">
        <v>7741.5</v>
      </c>
      <c r="H121">
        <v>-5.4</v>
      </c>
      <c r="I121" s="32">
        <v>-3807.6</v>
      </c>
      <c r="J121" s="32">
        <v>13294.5</v>
      </c>
      <c r="L121">
        <v>1.6</v>
      </c>
      <c r="O121" s="32">
        <f t="shared" si="3"/>
        <v>25948.5</v>
      </c>
      <c r="P121" s="32">
        <f t="shared" si="4"/>
        <v>46158.7</v>
      </c>
      <c r="Q121" s="32">
        <f t="shared" si="5"/>
        <v>2.415</v>
      </c>
    </row>
    <row r="122" spans="1:17">
      <c r="A122" s="1">
        <v>40179</v>
      </c>
      <c r="B122" s="32">
        <v>-1418</v>
      </c>
      <c r="C122">
        <v>585.20000000000005</v>
      </c>
      <c r="D122">
        <v>-832.8</v>
      </c>
      <c r="E122">
        <v>-332.1</v>
      </c>
      <c r="F122" s="32">
        <v>3688.8</v>
      </c>
      <c r="G122" s="32">
        <v>3356.7</v>
      </c>
      <c r="H122">
        <v>-28.2</v>
      </c>
      <c r="I122" s="32">
        <v>3528.2</v>
      </c>
      <c r="J122" s="32">
        <v>6023.9</v>
      </c>
      <c r="L122">
        <v>1.45</v>
      </c>
      <c r="O122" s="32">
        <f t="shared" si="3"/>
        <v>24603.7</v>
      </c>
      <c r="P122" s="32">
        <f t="shared" si="4"/>
        <v>52190.700000000004</v>
      </c>
      <c r="Q122" s="32">
        <f t="shared" si="5"/>
        <v>2.3183333333333334</v>
      </c>
    </row>
    <row r="123" spans="1:17">
      <c r="A123" s="1">
        <v>40210</v>
      </c>
      <c r="B123" s="32">
        <v>-4180.7</v>
      </c>
      <c r="C123" s="32">
        <v>2843.4</v>
      </c>
      <c r="D123" s="32">
        <v>-1337.2</v>
      </c>
      <c r="E123">
        <v>-103.6</v>
      </c>
      <c r="F123" s="32">
        <v>1990.6</v>
      </c>
      <c r="G123" s="32">
        <v>1887</v>
      </c>
      <c r="H123">
        <v>-6.6</v>
      </c>
      <c r="I123" s="32">
        <v>3904.3</v>
      </c>
      <c r="J123" s="32">
        <v>4447.3999999999996</v>
      </c>
      <c r="L123">
        <v>1.44</v>
      </c>
      <c r="O123" s="32">
        <f t="shared" si="3"/>
        <v>25478.800000000007</v>
      </c>
      <c r="P123" s="32">
        <f t="shared" si="4"/>
        <v>55850.6</v>
      </c>
      <c r="Q123" s="32">
        <f t="shared" si="5"/>
        <v>2.21</v>
      </c>
    </row>
    <row r="124" spans="1:17">
      <c r="A124" s="1">
        <v>40238</v>
      </c>
      <c r="B124">
        <v>-499.9</v>
      </c>
      <c r="C124" s="32">
        <v>2083.1999999999998</v>
      </c>
      <c r="D124" s="32">
        <v>1583.4</v>
      </c>
      <c r="E124">
        <v>-680</v>
      </c>
      <c r="F124" s="32">
        <v>3649.1</v>
      </c>
      <c r="G124" s="32">
        <v>2969.1</v>
      </c>
      <c r="H124">
        <v>9.3000000000000007</v>
      </c>
      <c r="I124" s="32">
        <v>4155</v>
      </c>
      <c r="J124" s="32">
        <v>8716.7000000000007</v>
      </c>
      <c r="L124">
        <v>1.41</v>
      </c>
      <c r="O124" s="32">
        <f t="shared" si="3"/>
        <v>26118.000000000004</v>
      </c>
      <c r="P124" s="32">
        <f t="shared" si="4"/>
        <v>59018.299999999996</v>
      </c>
      <c r="Q124" s="32">
        <f t="shared" si="5"/>
        <v>2.1033333333333335</v>
      </c>
    </row>
    <row r="125" spans="1:17">
      <c r="A125" s="1">
        <v>40269</v>
      </c>
      <c r="B125">
        <v>350.1</v>
      </c>
      <c r="C125" s="32">
        <v>2228.4</v>
      </c>
      <c r="D125" s="32">
        <v>2578.5</v>
      </c>
      <c r="E125">
        <v>-235.4</v>
      </c>
      <c r="F125" s="32">
        <v>7297</v>
      </c>
      <c r="G125" s="32">
        <v>7061.6</v>
      </c>
      <c r="H125">
        <v>24.3</v>
      </c>
      <c r="I125" s="32">
        <v>-1523.8</v>
      </c>
      <c r="J125" s="32">
        <v>8140.7</v>
      </c>
      <c r="L125">
        <v>1.3</v>
      </c>
      <c r="O125" s="32">
        <f t="shared" si="3"/>
        <v>24937.300000000003</v>
      </c>
      <c r="P125" s="32">
        <f t="shared" si="4"/>
        <v>66068.299999999988</v>
      </c>
      <c r="Q125" s="32">
        <f t="shared" si="5"/>
        <v>1.9850000000000003</v>
      </c>
    </row>
    <row r="126" spans="1:17">
      <c r="A126" s="1">
        <v>40299</v>
      </c>
      <c r="B126" s="32">
        <v>-2368.4</v>
      </c>
      <c r="C126" s="32">
        <v>3589.8</v>
      </c>
      <c r="D126" s="32">
        <v>1221.4000000000001</v>
      </c>
      <c r="E126">
        <v>947.8</v>
      </c>
      <c r="F126" s="32">
        <v>3556.1</v>
      </c>
      <c r="G126" s="32">
        <v>4504</v>
      </c>
      <c r="H126">
        <v>-13.9</v>
      </c>
      <c r="I126">
        <v>654.6</v>
      </c>
      <c r="J126" s="32">
        <v>6366.1</v>
      </c>
      <c r="L126">
        <v>1.31</v>
      </c>
      <c r="O126" s="32">
        <f t="shared" si="3"/>
        <v>26044.400000000001</v>
      </c>
      <c r="P126" s="32">
        <f t="shared" si="4"/>
        <v>65877.899999999994</v>
      </c>
      <c r="Q126" s="32">
        <f t="shared" si="5"/>
        <v>1.8574999999999999</v>
      </c>
    </row>
    <row r="127" spans="1:17">
      <c r="A127" s="1">
        <v>40330</v>
      </c>
      <c r="B127">
        <v>-764.2</v>
      </c>
      <c r="C127">
        <v>766</v>
      </c>
      <c r="D127">
        <v>1.9</v>
      </c>
      <c r="E127">
        <v>27.7</v>
      </c>
      <c r="F127" s="32">
        <v>2984</v>
      </c>
      <c r="G127" s="32">
        <v>3011.8</v>
      </c>
      <c r="H127">
        <v>-1.9</v>
      </c>
      <c r="I127" s="32">
        <v>5754.3</v>
      </c>
      <c r="J127" s="32">
        <v>8766</v>
      </c>
      <c r="L127">
        <v>1.24</v>
      </c>
      <c r="O127" s="32">
        <f t="shared" si="3"/>
        <v>25379.100000000002</v>
      </c>
      <c r="P127" s="32">
        <f t="shared" si="4"/>
        <v>67061.7</v>
      </c>
      <c r="Q127" s="32">
        <f t="shared" si="5"/>
        <v>1.7283333333333328</v>
      </c>
    </row>
    <row r="128" spans="1:17">
      <c r="A128" s="1">
        <v>40360</v>
      </c>
      <c r="B128">
        <v>526.20000000000005</v>
      </c>
      <c r="C128" s="32">
        <v>2634.7</v>
      </c>
      <c r="D128" s="32">
        <v>3160.9</v>
      </c>
      <c r="E128">
        <v>-356</v>
      </c>
      <c r="F128" s="32">
        <v>5821.4</v>
      </c>
      <c r="G128" s="32">
        <v>5465.3</v>
      </c>
      <c r="H128">
        <v>0.7</v>
      </c>
      <c r="I128" s="32">
        <v>-2781.7</v>
      </c>
      <c r="J128" s="32">
        <v>5845.2</v>
      </c>
      <c r="L128">
        <v>1.28</v>
      </c>
      <c r="O128" s="32">
        <f t="shared" si="3"/>
        <v>26726.600000000002</v>
      </c>
      <c r="P128" s="32">
        <f t="shared" si="4"/>
        <v>65366.299999999996</v>
      </c>
      <c r="Q128" s="32">
        <f t="shared" si="5"/>
        <v>1.6133333333333333</v>
      </c>
    </row>
    <row r="129" spans="1:17">
      <c r="A129" s="1">
        <v>40391</v>
      </c>
      <c r="B129" s="32">
        <v>2480</v>
      </c>
      <c r="C129" s="32">
        <v>2422</v>
      </c>
      <c r="D129" s="32">
        <v>4901.8999999999996</v>
      </c>
      <c r="E129">
        <v>345.3</v>
      </c>
      <c r="F129" s="32">
        <v>5631.2</v>
      </c>
      <c r="G129" s="32">
        <v>5976.5</v>
      </c>
      <c r="H129">
        <v>-1.7</v>
      </c>
      <c r="I129" s="32">
        <v>-3077.8</v>
      </c>
      <c r="J129" s="32">
        <v>7798.9</v>
      </c>
      <c r="L129">
        <v>1.29</v>
      </c>
      <c r="O129" s="32">
        <f t="shared" si="3"/>
        <v>27245.4</v>
      </c>
      <c r="P129" s="32">
        <f t="shared" si="4"/>
        <v>64918.6</v>
      </c>
      <c r="Q129" s="32">
        <f t="shared" si="5"/>
        <v>1.5158333333333331</v>
      </c>
    </row>
    <row r="130" spans="1:17">
      <c r="A130" s="1">
        <v>40422</v>
      </c>
      <c r="B130">
        <v>-73.8</v>
      </c>
      <c r="C130" s="32">
        <v>5424.2</v>
      </c>
      <c r="D130" s="32">
        <v>5350.4</v>
      </c>
      <c r="E130">
        <v>-299.3</v>
      </c>
      <c r="F130" s="32">
        <v>8603.1</v>
      </c>
      <c r="G130" s="32">
        <v>8303.7999999999993</v>
      </c>
      <c r="H130">
        <v>-17.8</v>
      </c>
      <c r="I130" s="32">
        <v>1977.6</v>
      </c>
      <c r="J130" s="32">
        <v>15614.1</v>
      </c>
      <c r="L130">
        <v>1.45</v>
      </c>
      <c r="O130" s="32">
        <f t="shared" si="3"/>
        <v>30853.4</v>
      </c>
      <c r="P130" s="32">
        <f t="shared" si="4"/>
        <v>66686.5</v>
      </c>
      <c r="Q130" s="32">
        <f t="shared" si="5"/>
        <v>1.4608333333333334</v>
      </c>
    </row>
    <row r="131" spans="1:17">
      <c r="A131" s="1">
        <v>40452</v>
      </c>
      <c r="B131" s="32">
        <v>-1994.5</v>
      </c>
      <c r="C131" s="32">
        <v>6814.9</v>
      </c>
      <c r="D131" s="32">
        <v>4820.3</v>
      </c>
      <c r="E131" s="32">
        <v>1523.7</v>
      </c>
      <c r="F131" s="32">
        <v>16774.7</v>
      </c>
      <c r="G131" s="32">
        <v>18298.400000000001</v>
      </c>
      <c r="H131">
        <v>-26.8</v>
      </c>
      <c r="I131" s="32">
        <v>-10127.700000000001</v>
      </c>
      <c r="J131" s="32">
        <v>12964.2</v>
      </c>
      <c r="L131">
        <v>1.69</v>
      </c>
      <c r="O131" s="32">
        <f t="shared" si="3"/>
        <v>36105.300000000003</v>
      </c>
      <c r="P131" s="32">
        <f t="shared" si="4"/>
        <v>66342.099999999991</v>
      </c>
      <c r="Q131" s="32">
        <f t="shared" si="5"/>
        <v>1.4416666666666667</v>
      </c>
    </row>
    <row r="132" spans="1:17">
      <c r="A132" s="1">
        <v>40483</v>
      </c>
      <c r="B132" s="32">
        <v>1070.9000000000001</v>
      </c>
      <c r="C132" s="32">
        <v>3740.3</v>
      </c>
      <c r="D132" s="32">
        <v>4811.1000000000004</v>
      </c>
      <c r="E132" s="32">
        <v>1331.4</v>
      </c>
      <c r="F132" s="32">
        <v>1703.3</v>
      </c>
      <c r="G132" s="32">
        <v>3034.8</v>
      </c>
      <c r="H132">
        <v>-14.3</v>
      </c>
      <c r="I132">
        <v>-127.4</v>
      </c>
      <c r="J132" s="32">
        <v>7704.2</v>
      </c>
      <c r="L132">
        <v>1.78</v>
      </c>
      <c r="O132" s="32">
        <f t="shared" si="3"/>
        <v>38241.200000000004</v>
      </c>
      <c r="P132" s="32">
        <f t="shared" si="4"/>
        <v>64780</v>
      </c>
      <c r="Q132" s="32">
        <f t="shared" si="5"/>
        <v>1.4366666666666665</v>
      </c>
    </row>
    <row r="133" spans="1:17">
      <c r="A133" s="1">
        <v>40513</v>
      </c>
      <c r="B133" s="32">
        <v>-4715.2</v>
      </c>
      <c r="C133" s="32">
        <v>15374.3</v>
      </c>
      <c r="D133" s="32">
        <v>10659.1</v>
      </c>
      <c r="E133" s="32">
        <v>-6953.6</v>
      </c>
      <c r="F133" s="32">
        <v>6095.6</v>
      </c>
      <c r="G133">
        <v>-857.9</v>
      </c>
      <c r="H133">
        <v>-35.200000000000003</v>
      </c>
      <c r="I133" s="32">
        <v>-3556.3</v>
      </c>
      <c r="J133" s="32">
        <v>6209.7</v>
      </c>
      <c r="L133">
        <v>2.2599999999999998</v>
      </c>
      <c r="O133" s="32">
        <f t="shared" si="3"/>
        <v>48506.400000000009</v>
      </c>
      <c r="P133" s="32">
        <f t="shared" si="4"/>
        <v>67794.900000000009</v>
      </c>
      <c r="Q133" s="32">
        <f t="shared" si="5"/>
        <v>1.4916666666666665</v>
      </c>
    </row>
    <row r="134" spans="1:17">
      <c r="A134" s="1">
        <v>40544</v>
      </c>
      <c r="B134" s="32">
        <v>6306</v>
      </c>
      <c r="C134" s="32">
        <v>2953.2</v>
      </c>
      <c r="D134" s="32">
        <v>9259.2000000000007</v>
      </c>
      <c r="E134">
        <v>600.70000000000005</v>
      </c>
      <c r="F134" s="32">
        <v>3329.8</v>
      </c>
      <c r="G134" s="32">
        <v>3930.5</v>
      </c>
      <c r="H134">
        <v>-25.8</v>
      </c>
      <c r="I134" s="32">
        <v>1396.1</v>
      </c>
      <c r="J134" s="32">
        <v>14560</v>
      </c>
      <c r="L134">
        <v>2.34</v>
      </c>
      <c r="O134" s="32">
        <f t="shared" si="3"/>
        <v>50874.399999999994</v>
      </c>
      <c r="P134" s="32">
        <f t="shared" si="4"/>
        <v>67435.899999999994</v>
      </c>
      <c r="Q134" s="32">
        <f t="shared" si="5"/>
        <v>1.565833333333333</v>
      </c>
    </row>
    <row r="135" spans="1:17">
      <c r="A135" s="1">
        <v>40575</v>
      </c>
      <c r="B135" s="32">
        <v>2088.1999999999998</v>
      </c>
      <c r="C135" s="32">
        <v>7794.9</v>
      </c>
      <c r="D135" s="32">
        <v>9883.1</v>
      </c>
      <c r="E135" s="32">
        <v>-1556</v>
      </c>
      <c r="F135" s="32">
        <v>1105.7</v>
      </c>
      <c r="G135">
        <v>-450.3</v>
      </c>
      <c r="H135">
        <v>-89.1</v>
      </c>
      <c r="I135" s="32">
        <v>2797</v>
      </c>
      <c r="J135" s="32">
        <v>12140.7</v>
      </c>
      <c r="L135">
        <v>2.5299999999999998</v>
      </c>
      <c r="O135" s="32">
        <f t="shared" si="3"/>
        <v>55825.9</v>
      </c>
      <c r="P135" s="32">
        <f t="shared" si="4"/>
        <v>66551.000000000015</v>
      </c>
      <c r="Q135" s="32">
        <f t="shared" si="5"/>
        <v>1.6566666666666665</v>
      </c>
    </row>
    <row r="136" spans="1:17">
      <c r="A136" s="1">
        <v>40603</v>
      </c>
      <c r="B136" s="32">
        <v>1463.2</v>
      </c>
      <c r="C136" s="32">
        <v>6786.8</v>
      </c>
      <c r="D136" s="32">
        <v>8250</v>
      </c>
      <c r="E136" s="32">
        <v>1857.2</v>
      </c>
      <c r="F136" s="32">
        <v>1327.3</v>
      </c>
      <c r="G136" s="32">
        <v>3184.5</v>
      </c>
      <c r="H136">
        <v>40.1</v>
      </c>
      <c r="I136" s="32">
        <v>5197.5</v>
      </c>
      <c r="J136" s="32">
        <v>16672</v>
      </c>
      <c r="L136">
        <v>2.72</v>
      </c>
      <c r="O136" s="32">
        <f t="shared" si="3"/>
        <v>60529.5</v>
      </c>
      <c r="P136" s="32">
        <f t="shared" si="4"/>
        <v>64229.200000000004</v>
      </c>
      <c r="Q136" s="32">
        <f t="shared" si="5"/>
        <v>1.7658333333333331</v>
      </c>
    </row>
    <row r="137" spans="1:17">
      <c r="A137" s="1">
        <v>40634</v>
      </c>
      <c r="B137" s="32">
        <v>-1215.0999999999999</v>
      </c>
      <c r="C137" s="32">
        <v>5519.6</v>
      </c>
      <c r="D137" s="32">
        <v>4304.5</v>
      </c>
      <c r="E137">
        <v>450.5</v>
      </c>
      <c r="F137" s="32">
        <v>2730.6</v>
      </c>
      <c r="G137" s="32">
        <v>3181.1</v>
      </c>
      <c r="H137">
        <v>6.1</v>
      </c>
      <c r="I137" s="32">
        <v>2173.9</v>
      </c>
      <c r="J137" s="32">
        <v>9665.6</v>
      </c>
      <c r="L137">
        <v>2.83</v>
      </c>
      <c r="O137" s="32">
        <f t="shared" si="3"/>
        <v>63820.7</v>
      </c>
      <c r="P137" s="32">
        <f t="shared" si="4"/>
        <v>59662.8</v>
      </c>
      <c r="Q137" s="32">
        <f t="shared" si="5"/>
        <v>1.8933333333333333</v>
      </c>
    </row>
    <row r="138" spans="1:17">
      <c r="A138" s="1">
        <v>40664</v>
      </c>
      <c r="B138" s="32">
        <v>1639.5</v>
      </c>
      <c r="C138" s="32">
        <v>3972.7</v>
      </c>
      <c r="D138" s="32">
        <v>5612.2</v>
      </c>
      <c r="E138" s="32">
        <v>1253.7</v>
      </c>
      <c r="F138" s="32">
        <v>3483.1</v>
      </c>
      <c r="G138" s="32">
        <v>4736.8</v>
      </c>
      <c r="H138">
        <v>31.2</v>
      </c>
      <c r="I138" s="32">
        <v>-1515.4</v>
      </c>
      <c r="J138" s="32">
        <v>8864.7000000000007</v>
      </c>
      <c r="L138">
        <v>2.81</v>
      </c>
      <c r="O138" s="32">
        <f t="shared" si="3"/>
        <v>64203.599999999991</v>
      </c>
      <c r="P138" s="32">
        <f t="shared" si="4"/>
        <v>59589.799999999996</v>
      </c>
      <c r="Q138" s="32">
        <f t="shared" si="5"/>
        <v>2.0183333333333331</v>
      </c>
    </row>
    <row r="139" spans="1:17">
      <c r="A139" s="1">
        <v>40695</v>
      </c>
      <c r="B139">
        <v>-130.6</v>
      </c>
      <c r="C139" s="32">
        <v>5474.9</v>
      </c>
      <c r="D139" s="32">
        <v>5344.2</v>
      </c>
      <c r="E139" s="32">
        <v>3438</v>
      </c>
      <c r="F139">
        <v>-519.9</v>
      </c>
      <c r="G139" s="32">
        <v>2918.1</v>
      </c>
      <c r="H139">
        <v>28.4</v>
      </c>
      <c r="I139" s="32">
        <v>-1588.3</v>
      </c>
      <c r="J139" s="32">
        <v>6702.5</v>
      </c>
      <c r="L139">
        <v>2.98</v>
      </c>
      <c r="O139" s="32">
        <f t="shared" si="3"/>
        <v>68912.499999999985</v>
      </c>
      <c r="P139" s="32">
        <f t="shared" si="4"/>
        <v>56085.899999999994</v>
      </c>
      <c r="Q139" s="32">
        <f t="shared" si="5"/>
        <v>2.1633333333333336</v>
      </c>
    </row>
    <row r="140" spans="1:17">
      <c r="A140" s="1">
        <v>40725</v>
      </c>
      <c r="B140">
        <v>291.89999999999998</v>
      </c>
      <c r="C140" s="32">
        <v>5982</v>
      </c>
      <c r="D140" s="32">
        <v>6273.9</v>
      </c>
      <c r="E140" s="32">
        <v>1347.7</v>
      </c>
      <c r="F140" s="32">
        <v>4350.5</v>
      </c>
      <c r="G140" s="32">
        <v>5698.1</v>
      </c>
      <c r="H140">
        <v>-5</v>
      </c>
      <c r="I140" s="32">
        <v>-1014</v>
      </c>
      <c r="J140" s="32">
        <v>10953.1</v>
      </c>
      <c r="L140">
        <v>3.09</v>
      </c>
      <c r="O140" s="32">
        <f t="shared" si="3"/>
        <v>72259.799999999988</v>
      </c>
      <c r="P140" s="32">
        <f t="shared" si="4"/>
        <v>54615</v>
      </c>
      <c r="Q140" s="32">
        <f t="shared" si="5"/>
        <v>2.3141666666666665</v>
      </c>
    </row>
    <row r="141" spans="1:17">
      <c r="A141" s="1">
        <v>40756</v>
      </c>
      <c r="B141">
        <v>305.10000000000002</v>
      </c>
      <c r="C141" s="32">
        <v>5595.7</v>
      </c>
      <c r="D141" s="32">
        <v>5900.7</v>
      </c>
      <c r="E141">
        <v>297.2</v>
      </c>
      <c r="F141">
        <v>77.099999999999994</v>
      </c>
      <c r="G141">
        <v>374.3</v>
      </c>
      <c r="H141">
        <v>-10.199999999999999</v>
      </c>
      <c r="I141" s="32">
        <v>4646.6000000000004</v>
      </c>
      <c r="J141" s="32">
        <v>10911.4</v>
      </c>
      <c r="L141">
        <v>3.19</v>
      </c>
      <c r="O141" s="32">
        <f t="shared" si="3"/>
        <v>75433.499999999985</v>
      </c>
      <c r="P141" s="32">
        <f t="shared" si="4"/>
        <v>49060.9</v>
      </c>
      <c r="Q141" s="32">
        <f t="shared" si="5"/>
        <v>2.4725000000000001</v>
      </c>
    </row>
    <row r="142" spans="1:17">
      <c r="A142" s="1">
        <v>40787</v>
      </c>
      <c r="B142">
        <v>-9.8000000000000007</v>
      </c>
      <c r="C142" s="32">
        <v>6305</v>
      </c>
      <c r="D142" s="32">
        <v>6295.2</v>
      </c>
      <c r="E142">
        <v>533.70000000000005</v>
      </c>
      <c r="F142">
        <v>-932.7</v>
      </c>
      <c r="G142">
        <v>-398.9</v>
      </c>
      <c r="H142">
        <v>-2.2999999999999998</v>
      </c>
      <c r="I142" s="32">
        <v>-2676.7</v>
      </c>
      <c r="J142" s="32">
        <v>3217.3</v>
      </c>
      <c r="L142">
        <v>3.19</v>
      </c>
      <c r="O142" s="32">
        <f t="shared" ref="O142:O145" si="6">SUM(C131:C142)</f>
        <v>76314.3</v>
      </c>
      <c r="P142" s="32">
        <f t="shared" ref="P142:P145" si="7">SUM(F131:F142)</f>
        <v>39525.1</v>
      </c>
      <c r="Q142" s="32">
        <f t="shared" ref="Q142:Q145" si="8">AVERAGE(L131:L142)</f>
        <v>2.6175000000000002</v>
      </c>
    </row>
    <row r="143" spans="1:17">
      <c r="A143" s="1">
        <v>40817</v>
      </c>
      <c r="B143" s="32">
        <v>1521</v>
      </c>
      <c r="C143" s="32">
        <v>5574</v>
      </c>
      <c r="D143" s="32">
        <v>7095.1</v>
      </c>
      <c r="E143">
        <v>-758.2</v>
      </c>
      <c r="F143">
        <v>397.3</v>
      </c>
      <c r="G143">
        <v>-360.8</v>
      </c>
      <c r="H143">
        <v>2.2999999999999998</v>
      </c>
      <c r="I143" s="32">
        <v>-4149</v>
      </c>
      <c r="J143" s="32">
        <v>2587.6</v>
      </c>
      <c r="L143">
        <v>3.11</v>
      </c>
      <c r="O143" s="32">
        <f t="shared" si="6"/>
        <v>75073.399999999994</v>
      </c>
      <c r="P143" s="32">
        <f t="shared" si="7"/>
        <v>23147.699999999997</v>
      </c>
      <c r="Q143" s="32">
        <f t="shared" si="8"/>
        <v>2.7358333333333338</v>
      </c>
    </row>
    <row r="144" spans="1:17">
      <c r="A144" s="1">
        <v>40848</v>
      </c>
      <c r="B144">
        <v>-621.70000000000005</v>
      </c>
      <c r="C144" s="32">
        <v>4056.3</v>
      </c>
      <c r="D144" s="32">
        <v>3434.6</v>
      </c>
      <c r="E144">
        <v>-247.2</v>
      </c>
      <c r="F144" s="32">
        <v>3320.1</v>
      </c>
      <c r="G144" s="32">
        <v>3072.9</v>
      </c>
      <c r="H144">
        <v>13.9</v>
      </c>
      <c r="I144">
        <v>828.5</v>
      </c>
      <c r="J144" s="32">
        <v>7349.9</v>
      </c>
      <c r="L144">
        <v>3.09</v>
      </c>
      <c r="O144" s="32">
        <f t="shared" si="6"/>
        <v>75389.400000000009</v>
      </c>
      <c r="P144" s="32">
        <f t="shared" si="7"/>
        <v>24764.499999999996</v>
      </c>
      <c r="Q144" s="32">
        <f t="shared" si="8"/>
        <v>2.8450000000000002</v>
      </c>
    </row>
    <row r="145" spans="1:17">
      <c r="A145" s="1">
        <v>40878</v>
      </c>
      <c r="B145" s="32">
        <v>-2341</v>
      </c>
      <c r="C145" s="32">
        <v>6645.2</v>
      </c>
      <c r="D145" s="32">
        <v>4304.3</v>
      </c>
      <c r="E145">
        <v>414.5</v>
      </c>
      <c r="F145" s="32">
        <v>-1194.5</v>
      </c>
      <c r="G145">
        <v>-779.9</v>
      </c>
      <c r="H145">
        <v>14.5</v>
      </c>
      <c r="I145" s="32">
        <v>3130.9</v>
      </c>
      <c r="J145" s="32">
        <v>6669.8</v>
      </c>
      <c r="L145">
        <v>2.69</v>
      </c>
      <c r="O145" s="32">
        <f t="shared" si="6"/>
        <v>66660.3</v>
      </c>
      <c r="P145" s="32">
        <f t="shared" si="7"/>
        <v>17474.399999999998</v>
      </c>
      <c r="Q145" s="32">
        <f t="shared" si="8"/>
        <v>2.8808333333333334</v>
      </c>
    </row>
    <row r="146" spans="1:17">
      <c r="A146" t="s">
        <v>73</v>
      </c>
      <c r="B146" t="s">
        <v>74</v>
      </c>
      <c r="C146" t="s">
        <v>74</v>
      </c>
      <c r="D146" t="s">
        <v>74</v>
      </c>
      <c r="E146" t="s">
        <v>74</v>
      </c>
      <c r="F146" t="s">
        <v>74</v>
      </c>
      <c r="G146" t="s">
        <v>74</v>
      </c>
      <c r="H146" t="s">
        <v>74</v>
      </c>
      <c r="I146" t="s">
        <v>74</v>
      </c>
      <c r="J146" t="s">
        <v>74</v>
      </c>
      <c r="L146" t="s">
        <v>74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workbookViewId="0">
      <selection activeCell="H24" sqref="H24"/>
    </sheetView>
  </sheetViews>
  <sheetFormatPr defaultRowHeight="15"/>
  <cols>
    <col min="1" max="16384" width="9.140625" style="39"/>
  </cols>
  <sheetData>
    <row r="1" spans="1:15" ht="15.75" thickBot="1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38"/>
    </row>
    <row r="2" spans="1:15" ht="23.25" thickBot="1">
      <c r="A2" s="76" t="s">
        <v>115</v>
      </c>
      <c r="B2" s="76" t="s">
        <v>116</v>
      </c>
      <c r="C2" s="79" t="s">
        <v>117</v>
      </c>
      <c r="D2" s="79"/>
      <c r="E2" s="38"/>
      <c r="F2" s="79" t="s">
        <v>118</v>
      </c>
      <c r="G2" s="79"/>
      <c r="H2" s="79"/>
      <c r="I2" s="79"/>
      <c r="J2" s="79"/>
      <c r="K2" s="79"/>
      <c r="L2" s="79"/>
      <c r="M2" s="38"/>
      <c r="N2" s="40" t="s">
        <v>119</v>
      </c>
      <c r="O2" s="38"/>
    </row>
    <row r="3" spans="1:15" ht="45.75" thickBot="1">
      <c r="A3" s="77"/>
      <c r="B3" s="77"/>
      <c r="C3" s="76" t="s">
        <v>120</v>
      </c>
      <c r="D3" s="76" t="s">
        <v>121</v>
      </c>
      <c r="E3" s="38"/>
      <c r="F3" s="40" t="s">
        <v>122</v>
      </c>
      <c r="G3" s="40"/>
      <c r="H3" s="40" t="s">
        <v>123</v>
      </c>
      <c r="I3" s="40"/>
      <c r="J3" s="40" t="s">
        <v>124</v>
      </c>
      <c r="K3" s="40"/>
      <c r="L3" s="40" t="s">
        <v>125</v>
      </c>
      <c r="M3" s="38"/>
      <c r="N3" s="40" t="s">
        <v>121</v>
      </c>
      <c r="O3" s="38"/>
    </row>
    <row r="4" spans="1:15" ht="15.75" thickBot="1">
      <c r="A4" s="78"/>
      <c r="B4" s="78"/>
      <c r="C4" s="78"/>
      <c r="D4" s="78"/>
      <c r="E4" s="38"/>
      <c r="F4" s="40" t="s">
        <v>121</v>
      </c>
      <c r="G4" s="40"/>
      <c r="H4" s="40" t="s">
        <v>121</v>
      </c>
      <c r="I4" s="40"/>
      <c r="J4" s="40" t="s">
        <v>121</v>
      </c>
      <c r="K4" s="40"/>
      <c r="L4" s="40" t="s">
        <v>121</v>
      </c>
      <c r="M4" s="38"/>
      <c r="N4" s="40"/>
      <c r="O4" s="38"/>
    </row>
    <row r="5" spans="1:15">
      <c r="A5" s="41">
        <v>1970</v>
      </c>
      <c r="B5" s="41" t="s">
        <v>126</v>
      </c>
      <c r="C5" s="41" t="s">
        <v>127</v>
      </c>
      <c r="D5" s="41">
        <v>154</v>
      </c>
      <c r="E5" s="38"/>
      <c r="F5" s="41">
        <v>43</v>
      </c>
      <c r="G5" s="38"/>
      <c r="H5" s="41">
        <v>50</v>
      </c>
      <c r="I5" s="38"/>
      <c r="J5" s="41">
        <v>12</v>
      </c>
      <c r="K5" s="38"/>
      <c r="L5" s="41">
        <v>43</v>
      </c>
      <c r="M5" s="38"/>
      <c r="N5" s="41">
        <v>5</v>
      </c>
      <c r="O5" s="38"/>
    </row>
    <row r="6" spans="1:15">
      <c r="A6" s="41">
        <v>1980</v>
      </c>
      <c r="B6" s="41" t="s">
        <v>128</v>
      </c>
      <c r="C6" s="41" t="s">
        <v>129</v>
      </c>
      <c r="D6" s="41">
        <v>169</v>
      </c>
      <c r="E6" s="38"/>
      <c r="F6" s="41">
        <v>50</v>
      </c>
      <c r="G6" s="38"/>
      <c r="H6" s="41">
        <v>53</v>
      </c>
      <c r="I6" s="38"/>
      <c r="J6" s="41">
        <v>21</v>
      </c>
      <c r="K6" s="38"/>
      <c r="L6" s="41">
        <v>39</v>
      </c>
      <c r="M6" s="38"/>
      <c r="N6" s="41">
        <v>7</v>
      </c>
      <c r="O6" s="38"/>
    </row>
    <row r="7" spans="1:15">
      <c r="A7" s="41">
        <v>1990</v>
      </c>
      <c r="B7" s="41" t="s">
        <v>130</v>
      </c>
      <c r="C7" s="41" t="s">
        <v>131</v>
      </c>
      <c r="D7" s="41">
        <v>237</v>
      </c>
      <c r="E7" s="38"/>
      <c r="F7" s="41">
        <v>62</v>
      </c>
      <c r="G7" s="38"/>
      <c r="H7" s="41">
        <v>64</v>
      </c>
      <c r="I7" s="38"/>
      <c r="J7" s="41">
        <v>60</v>
      </c>
      <c r="K7" s="38"/>
      <c r="L7" s="41">
        <v>60</v>
      </c>
      <c r="M7" s="38"/>
      <c r="N7" s="41">
        <v>5</v>
      </c>
      <c r="O7" s="38"/>
    </row>
    <row r="8" spans="1:15">
      <c r="A8" s="41">
        <v>2000</v>
      </c>
      <c r="B8" s="41" t="s">
        <v>132</v>
      </c>
      <c r="C8" s="41" t="s">
        <v>133</v>
      </c>
      <c r="D8" s="41">
        <v>276</v>
      </c>
      <c r="E8" s="38"/>
      <c r="F8" s="41">
        <v>71</v>
      </c>
      <c r="G8" s="38"/>
      <c r="H8" s="41">
        <v>67</v>
      </c>
      <c r="I8" s="38"/>
      <c r="J8" s="41">
        <v>83</v>
      </c>
      <c r="K8" s="38"/>
      <c r="L8" s="41">
        <v>47</v>
      </c>
      <c r="M8" s="38"/>
      <c r="N8" s="41">
        <v>12</v>
      </c>
      <c r="O8" s="38"/>
    </row>
    <row r="9" spans="1:15">
      <c r="A9" s="41">
        <v>2008</v>
      </c>
      <c r="B9" s="41" t="s">
        <v>134</v>
      </c>
      <c r="C9" s="41" t="s">
        <v>135</v>
      </c>
      <c r="D9" s="41">
        <v>372</v>
      </c>
      <c r="E9" s="38"/>
      <c r="F9" s="41">
        <v>96</v>
      </c>
      <c r="G9" s="38"/>
      <c r="H9" s="41">
        <v>79</v>
      </c>
      <c r="I9" s="38"/>
      <c r="J9" s="41">
        <v>119</v>
      </c>
      <c r="K9" s="38"/>
      <c r="L9" s="41">
        <v>64</v>
      </c>
      <c r="M9" s="38"/>
      <c r="N9" s="41">
        <v>11</v>
      </c>
      <c r="O9" s="38"/>
    </row>
    <row r="10" spans="1:15">
      <c r="A10" s="41">
        <v>2009</v>
      </c>
      <c r="B10" s="41" t="s">
        <v>136</v>
      </c>
      <c r="C10" s="41" t="s">
        <v>137</v>
      </c>
      <c r="D10" s="41">
        <v>374</v>
      </c>
      <c r="E10" s="38"/>
      <c r="F10" s="41">
        <v>97</v>
      </c>
      <c r="G10" s="38"/>
      <c r="H10" s="41">
        <v>72</v>
      </c>
      <c r="I10" s="38"/>
      <c r="J10" s="41">
        <v>120</v>
      </c>
      <c r="K10" s="38"/>
      <c r="L10" s="41">
        <v>77</v>
      </c>
      <c r="M10" s="38"/>
      <c r="N10" s="41">
        <v>14</v>
      </c>
      <c r="O10" s="38"/>
    </row>
    <row r="11" spans="1:15" ht="15.75" thickBot="1">
      <c r="A11" s="40">
        <v>2010</v>
      </c>
      <c r="B11" s="40" t="s">
        <v>138</v>
      </c>
      <c r="C11" s="40" t="s">
        <v>139</v>
      </c>
      <c r="D11" s="40">
        <v>367</v>
      </c>
      <c r="E11" s="40"/>
      <c r="F11" s="40">
        <v>91</v>
      </c>
      <c r="G11" s="40"/>
      <c r="H11" s="40">
        <v>76</v>
      </c>
      <c r="I11" s="40"/>
      <c r="J11" s="40">
        <v>98</v>
      </c>
      <c r="K11" s="40"/>
      <c r="L11" s="40">
        <v>85</v>
      </c>
      <c r="M11" s="40"/>
      <c r="N11" s="40">
        <v>15</v>
      </c>
      <c r="O11" s="38"/>
    </row>
    <row r="12" spans="1:15">
      <c r="A12" s="81" t="s">
        <v>140</v>
      </c>
      <c r="B12" s="81" t="s">
        <v>141</v>
      </c>
      <c r="C12" s="81" t="s">
        <v>142</v>
      </c>
      <c r="D12" s="81">
        <v>357</v>
      </c>
      <c r="E12" s="81"/>
      <c r="F12" s="81">
        <v>88</v>
      </c>
      <c r="G12" s="81"/>
      <c r="H12" s="81">
        <v>75</v>
      </c>
      <c r="I12" s="81"/>
      <c r="J12" s="81">
        <v>92</v>
      </c>
      <c r="K12" s="81"/>
      <c r="L12" s="81">
        <v>85</v>
      </c>
      <c r="M12" s="81"/>
      <c r="N12" s="81">
        <v>15</v>
      </c>
      <c r="O12" s="38"/>
    </row>
    <row r="13" spans="1:15" ht="15.75" thickBot="1">
      <c r="A13" s="82"/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38"/>
    </row>
    <row r="14" spans="1:15">
      <c r="A14" s="83" t="s">
        <v>143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38"/>
    </row>
    <row r="15" spans="1:15" ht="15" customHeight="1">
      <c r="A15" s="84" t="s">
        <v>144</v>
      </c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38"/>
    </row>
    <row r="16" spans="1:15" ht="15" customHeight="1">
      <c r="A16" s="84" t="s">
        <v>145</v>
      </c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38"/>
    </row>
    <row r="17" spans="1:15" ht="15" customHeight="1">
      <c r="A17" s="80" t="s">
        <v>146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38"/>
    </row>
  </sheetData>
  <mergeCells count="25">
    <mergeCell ref="A15:N15"/>
    <mergeCell ref="A16:N16"/>
    <mergeCell ref="A17:N17"/>
    <mergeCell ref="G12:G13"/>
    <mergeCell ref="H12:H13"/>
    <mergeCell ref="I12:I13"/>
    <mergeCell ref="J12:J13"/>
    <mergeCell ref="K12:K13"/>
    <mergeCell ref="L12:L13"/>
    <mergeCell ref="A12:A13"/>
    <mergeCell ref="B12:B13"/>
    <mergeCell ref="C12:C13"/>
    <mergeCell ref="D12:D13"/>
    <mergeCell ref="E12:E13"/>
    <mergeCell ref="F12:F13"/>
    <mergeCell ref="M12:M13"/>
    <mergeCell ref="N12:N13"/>
    <mergeCell ref="A14:N14"/>
    <mergeCell ref="A1:N1"/>
    <mergeCell ref="A2:A4"/>
    <mergeCell ref="B2:B4"/>
    <mergeCell ref="C2:D2"/>
    <mergeCell ref="F2:L2"/>
    <mergeCell ref="C3:C4"/>
    <mergeCell ref="D3:D4"/>
  </mergeCells>
  <hyperlinks>
    <hyperlink ref="A15" r:id="rId1" display="http://www.federalreserve.gov/"/>
    <hyperlink ref="A16" r:id="rId2" display="http://www.federalreserve.gov/"/>
  </hyperlinks>
  <pageMargins left="0.511811024" right="0.511811024" top="0.78740157499999996" bottom="0.78740157499999996" header="0.31496062000000002" footer="0.31496062000000002"/>
  <pageSetup paperSize="9" orientation="portrait"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13"/>
  <sheetViews>
    <sheetView workbookViewId="0">
      <selection activeCell="A3" sqref="A3:P13"/>
    </sheetView>
  </sheetViews>
  <sheetFormatPr defaultRowHeight="15"/>
  <cols>
    <col min="1" max="6" width="9.140625" style="46"/>
    <col min="7" max="7" width="9.7109375" style="46" bestFit="1" customWidth="1"/>
    <col min="8" max="16384" width="9.140625" style="46"/>
  </cols>
  <sheetData>
    <row r="2" spans="1:26" ht="15.75" thickBot="1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</row>
    <row r="3" spans="1:26" ht="15.75" thickBot="1">
      <c r="C3" s="85" t="s">
        <v>147</v>
      </c>
      <c r="D3" s="85"/>
      <c r="E3" s="85"/>
      <c r="F3" s="43"/>
      <c r="G3" s="85" t="s">
        <v>164</v>
      </c>
      <c r="H3" s="85"/>
      <c r="I3" s="85"/>
      <c r="J3" s="43"/>
      <c r="K3" s="85" t="s">
        <v>148</v>
      </c>
      <c r="L3" s="85"/>
      <c r="M3" s="85"/>
      <c r="N3" s="43"/>
      <c r="O3" s="85" t="s">
        <v>149</v>
      </c>
      <c r="P3" s="85"/>
      <c r="Q3" s="43"/>
      <c r="R3" s="43"/>
      <c r="S3" s="46" t="s">
        <v>150</v>
      </c>
      <c r="W3" s="46" t="s">
        <v>151</v>
      </c>
      <c r="Y3" s="46" t="s">
        <v>151</v>
      </c>
    </row>
    <row r="4" spans="1:26" ht="15.75" thickBot="1">
      <c r="C4" s="42">
        <v>2001</v>
      </c>
      <c r="D4" s="42">
        <v>2010</v>
      </c>
      <c r="E4" s="42" t="s">
        <v>165</v>
      </c>
      <c r="F4" s="43"/>
      <c r="G4" s="42" t="s">
        <v>152</v>
      </c>
      <c r="H4" s="42" t="s">
        <v>153</v>
      </c>
      <c r="I4" s="42" t="s">
        <v>166</v>
      </c>
      <c r="J4" s="43"/>
      <c r="K4" s="42">
        <v>2001</v>
      </c>
      <c r="L4" s="42">
        <v>2010</v>
      </c>
      <c r="M4" s="42" t="s">
        <v>166</v>
      </c>
      <c r="N4" s="43"/>
      <c r="O4" s="42">
        <v>2001</v>
      </c>
      <c r="P4" s="42">
        <v>2010</v>
      </c>
      <c r="S4" s="46" t="s">
        <v>154</v>
      </c>
      <c r="T4" s="46" t="s">
        <v>155</v>
      </c>
    </row>
    <row r="5" spans="1:26">
      <c r="A5" s="46" t="s">
        <v>159</v>
      </c>
      <c r="C5" s="43">
        <v>7.6</v>
      </c>
      <c r="D5" s="43">
        <v>7.1</v>
      </c>
      <c r="E5" s="43">
        <v>5.5</v>
      </c>
      <c r="F5" s="43"/>
      <c r="G5" s="44">
        <v>8.0039525691699502</v>
      </c>
      <c r="H5" s="44">
        <v>-0.27447392497712497</v>
      </c>
      <c r="I5" s="43">
        <v>2.7</v>
      </c>
      <c r="J5" s="43"/>
      <c r="K5" s="44">
        <v>58.827187718866497</v>
      </c>
      <c r="L5" s="44">
        <v>83.225092044181196</v>
      </c>
      <c r="M5" s="44">
        <v>82.6</v>
      </c>
      <c r="N5" s="44"/>
      <c r="O5" s="47">
        <f>S5/(2101900)</f>
        <v>2.0219801132308863E-4</v>
      </c>
      <c r="P5" s="47">
        <f>T5/2476800</f>
        <v>5.7106750645994832E-2</v>
      </c>
      <c r="Q5" s="48"/>
      <c r="R5" s="48"/>
      <c r="S5" s="46">
        <v>425</v>
      </c>
      <c r="T5" s="46">
        <v>141442</v>
      </c>
      <c r="W5" s="46">
        <f t="shared" ref="W5:W11" si="0">O5*100</f>
        <v>2.0219801132308864E-2</v>
      </c>
      <c r="Y5" s="49">
        <f t="shared" ref="Y5:Y11" si="1">P5*100</f>
        <v>5.7106750645994833</v>
      </c>
      <c r="Z5" s="46">
        <v>5</v>
      </c>
    </row>
    <row r="6" spans="1:26">
      <c r="A6" s="46" t="s">
        <v>160</v>
      </c>
      <c r="C6" s="43">
        <v>3.9</v>
      </c>
      <c r="D6" s="43">
        <v>13.7</v>
      </c>
      <c r="E6" s="43">
        <v>14.6</v>
      </c>
      <c r="F6" s="43"/>
      <c r="G6" s="44">
        <v>37.275307473982998</v>
      </c>
      <c r="H6" s="44">
        <v>-11.7849758787043</v>
      </c>
      <c r="I6" s="43">
        <v>0.4</v>
      </c>
      <c r="J6" s="43"/>
      <c r="K6" s="44">
        <v>35.4940466484599</v>
      </c>
      <c r="L6" s="44">
        <v>96.190429171111106</v>
      </c>
      <c r="M6" s="43"/>
      <c r="N6" s="43"/>
      <c r="O6" s="47">
        <f>S6/(118121.9)</f>
        <v>-6.4001679620798516E-3</v>
      </c>
      <c r="P6" s="47">
        <f>T6/(155992.3)</f>
        <v>-7.1349675592961969E-3</v>
      </c>
      <c r="S6" s="46">
        <v>-756</v>
      </c>
      <c r="T6" s="46">
        <v>-1113</v>
      </c>
      <c r="W6" s="46">
        <f t="shared" si="0"/>
        <v>-0.64001679620798513</v>
      </c>
      <c r="Y6" s="49">
        <f t="shared" si="1"/>
        <v>-0.7134967559296197</v>
      </c>
      <c r="Z6" s="46">
        <v>1.8</v>
      </c>
    </row>
    <row r="7" spans="1:26">
      <c r="A7" s="46" t="s">
        <v>161</v>
      </c>
      <c r="C7" s="43">
        <v>10.7</v>
      </c>
      <c r="D7" s="43">
        <v>12.6</v>
      </c>
      <c r="E7" s="43">
        <v>18.8</v>
      </c>
      <c r="F7" s="43"/>
      <c r="G7" s="44">
        <v>28.310940499040299</v>
      </c>
      <c r="H7" s="44">
        <v>-5.4599850411368598</v>
      </c>
      <c r="I7" s="43">
        <v>-5</v>
      </c>
      <c r="J7" s="43"/>
      <c r="K7" s="44">
        <v>103.71596104018499</v>
      </c>
      <c r="L7" s="44">
        <v>142.75690773596</v>
      </c>
      <c r="M7" s="43"/>
      <c r="N7" s="43"/>
      <c r="O7" s="47">
        <f>S7/(146427.8)</f>
        <v>-7.2254039192011357E-2</v>
      </c>
      <c r="P7" s="47">
        <f>T7/(227317.9)</f>
        <v>-0.10582976527585378</v>
      </c>
      <c r="S7" s="46">
        <v>-10580</v>
      </c>
      <c r="T7" s="46">
        <v>-24057</v>
      </c>
      <c r="W7" s="46">
        <f t="shared" si="0"/>
        <v>-7.2254039192011357</v>
      </c>
      <c r="Y7" s="49">
        <f t="shared" si="1"/>
        <v>-10.582976527585378</v>
      </c>
      <c r="Z7" s="46">
        <v>-8.4</v>
      </c>
    </row>
    <row r="8" spans="1:26">
      <c r="A8" s="46" t="s">
        <v>162</v>
      </c>
      <c r="C8" s="43">
        <v>10.3</v>
      </c>
      <c r="D8" s="43">
        <v>20.100000000000001</v>
      </c>
      <c r="E8" s="43">
        <v>22.9</v>
      </c>
      <c r="F8" s="43"/>
      <c r="G8" s="44">
        <v>22.104247104247101</v>
      </c>
      <c r="H8" s="44">
        <v>-3.00395256916996</v>
      </c>
      <c r="I8" s="43">
        <v>0.8</v>
      </c>
      <c r="J8" s="43"/>
      <c r="K8" s="44">
        <v>55.504364765718897</v>
      </c>
      <c r="L8" s="44">
        <v>60.114098463096298</v>
      </c>
      <c r="M8" s="43"/>
      <c r="N8" s="43"/>
      <c r="O8" s="47">
        <f>S8/(680397)</f>
        <v>-3.9422572409931259E-2</v>
      </c>
      <c r="P8" s="47">
        <f>T8/(1051342)</f>
        <v>-4.6040203853741218E-2</v>
      </c>
      <c r="S8" s="46">
        <v>-26823</v>
      </c>
      <c r="T8" s="46">
        <v>-48404</v>
      </c>
      <c r="W8" s="46">
        <f t="shared" si="0"/>
        <v>-3.942257240993126</v>
      </c>
      <c r="Y8" s="49">
        <f t="shared" si="1"/>
        <v>-4.6040203853741222</v>
      </c>
      <c r="Z8" s="46">
        <v>-3.8</v>
      </c>
    </row>
    <row r="9" spans="1:26">
      <c r="A9" s="46" t="s">
        <v>163</v>
      </c>
      <c r="C9" s="43">
        <v>9.1</v>
      </c>
      <c r="D9" s="43">
        <v>8.4</v>
      </c>
      <c r="E9" s="43">
        <v>8.6</v>
      </c>
      <c r="F9" s="43"/>
      <c r="G9" s="44">
        <v>6.2868369351669999</v>
      </c>
      <c r="H9" s="44">
        <v>-5.2680221811460299</v>
      </c>
      <c r="I9" s="43">
        <v>0.6</v>
      </c>
      <c r="J9" s="43"/>
      <c r="K9" s="44">
        <v>108.78571792965499</v>
      </c>
      <c r="L9" s="44">
        <v>118.99507507734</v>
      </c>
      <c r="M9" s="44">
        <v>121.1</v>
      </c>
      <c r="N9" s="44"/>
      <c r="O9" s="47">
        <f>S9/(1255737.8)</f>
        <v>-5.6779369068925051E-4</v>
      </c>
      <c r="P9" s="47">
        <f>T9/(1556028.6)</f>
        <v>-3.2766107255355073E-2</v>
      </c>
      <c r="Q9" s="48"/>
      <c r="R9" s="48"/>
      <c r="S9" s="46">
        <v>-713</v>
      </c>
      <c r="T9" s="46">
        <v>-50985</v>
      </c>
      <c r="W9" s="46">
        <f t="shared" si="0"/>
        <v>-5.6779369068925049E-2</v>
      </c>
      <c r="Y9" s="49">
        <f t="shared" si="1"/>
        <v>-3.2766107255355075</v>
      </c>
      <c r="Z9" s="46">
        <v>-3.5</v>
      </c>
    </row>
    <row r="10" spans="1:26">
      <c r="A10" s="46" t="s">
        <v>156</v>
      </c>
      <c r="C10" s="43">
        <v>4.5999999999999996</v>
      </c>
      <c r="D10" s="43">
        <v>12</v>
      </c>
      <c r="E10" s="43">
        <v>13.2</v>
      </c>
      <c r="F10" s="43"/>
      <c r="G10" s="44">
        <v>5.9803921568627398</v>
      </c>
      <c r="H10" s="44">
        <v>-1.20259019426457</v>
      </c>
      <c r="I10" s="43">
        <v>-2.2000000000000002</v>
      </c>
      <c r="J10" s="43"/>
      <c r="K10" s="44">
        <v>51.1951577900521</v>
      </c>
      <c r="L10" s="44">
        <v>92.918678350938094</v>
      </c>
      <c r="M10" s="43"/>
      <c r="N10" s="43"/>
      <c r="O10" s="47">
        <f>S10/(134471.1)</f>
        <v>-0.10321176817918497</v>
      </c>
      <c r="P10" s="47">
        <f>T10/(172571.2)</f>
        <v>-9.8863541541114611E-2</v>
      </c>
      <c r="S10" s="46">
        <v>-13879</v>
      </c>
      <c r="T10" s="46">
        <v>-17061</v>
      </c>
      <c r="W10" s="46">
        <f t="shared" si="0"/>
        <v>-10.321176817918497</v>
      </c>
      <c r="Y10" s="49">
        <f t="shared" si="1"/>
        <v>-9.8863541541114603</v>
      </c>
      <c r="Z10" s="46">
        <v>-8.6</v>
      </c>
    </row>
    <row r="11" spans="1:26" ht="15.75" thickBot="1">
      <c r="A11" s="51" t="s">
        <v>157</v>
      </c>
      <c r="B11" s="51"/>
      <c r="C11" s="45">
        <v>8.3000000000000007</v>
      </c>
      <c r="D11" s="45">
        <v>9.8000000000000007</v>
      </c>
      <c r="E11" s="45">
        <v>9.8000000000000007</v>
      </c>
      <c r="F11" s="45"/>
      <c r="G11" s="45">
        <v>7.58</v>
      </c>
      <c r="H11" s="45">
        <v>0.53</v>
      </c>
      <c r="I11" s="45">
        <v>1.7</v>
      </c>
      <c r="J11" s="45"/>
      <c r="K11" s="45">
        <v>56.9</v>
      </c>
      <c r="L11" s="45">
        <v>82.3</v>
      </c>
      <c r="M11" s="45">
        <v>86.8</v>
      </c>
      <c r="N11" s="45"/>
      <c r="O11" s="52">
        <f>S11/(1495553.1)</f>
        <v>1.7558721251689426E-5</v>
      </c>
      <c r="P11" s="52">
        <f>T11/(1932801.5)</f>
        <v>-1.7413065956333332E-5</v>
      </c>
      <c r="S11" s="46">
        <v>26.26</v>
      </c>
      <c r="T11" s="50">
        <v>-33.655999999999999</v>
      </c>
      <c r="W11" s="46">
        <f t="shared" si="0"/>
        <v>1.7558721251689426E-3</v>
      </c>
      <c r="Y11" s="49">
        <f t="shared" si="1"/>
        <v>-1.7413065956333332E-3</v>
      </c>
      <c r="Z11" s="46">
        <v>-2.7</v>
      </c>
    </row>
    <row r="12" spans="1:26">
      <c r="A12" s="46" t="s">
        <v>158</v>
      </c>
    </row>
    <row r="13" spans="1:26">
      <c r="A13" s="53" t="s">
        <v>167</v>
      </c>
    </row>
  </sheetData>
  <mergeCells count="4">
    <mergeCell ref="C3:E3"/>
    <mergeCell ref="G3:I3"/>
    <mergeCell ref="K3:M3"/>
    <mergeCell ref="O3:P3"/>
  </mergeCells>
  <pageMargins left="0.51180555555555496" right="0.51180555555555496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Graf 1</vt:lpstr>
      <vt:lpstr>Graf 2</vt:lpstr>
      <vt:lpstr>Graf 3</vt:lpstr>
      <vt:lpstr>Graf 4</vt:lpstr>
      <vt:lpstr>Graf 5</vt:lpstr>
      <vt:lpstr>Graf 6</vt:lpstr>
      <vt:lpstr>Graf 7</vt:lpstr>
      <vt:lpstr>Tab 1</vt:lpstr>
      <vt:lpstr>Tab 2</vt:lpstr>
      <vt:lpstr>Tab 3</vt:lpstr>
      <vt:lpstr>Tab 4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Paim</dc:creator>
  <cp:lastModifiedBy>Bruno Paim</cp:lastModifiedBy>
  <dcterms:created xsi:type="dcterms:W3CDTF">2012-02-07T19:32:45Z</dcterms:created>
  <dcterms:modified xsi:type="dcterms:W3CDTF">2012-02-13T16:07:45Z</dcterms:modified>
</cp:coreProperties>
</file>