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95" windowHeight="11700" activeTab="1"/>
  </bookViews>
  <sheets>
    <sheet name="gráficos 1, 4, 5" sheetId="7" r:id="rId1"/>
    <sheet name="gráfico 2" sheetId="9" r:id="rId2"/>
    <sheet name="Gráfico 3" sheetId="1" r:id="rId3"/>
    <sheet name="gráfico 6 e 7" sheetId="2" r:id="rId4"/>
    <sheet name="Gráfico 8" sheetId="8" r:id="rId5"/>
    <sheet name="Gráfico 9" sheetId="5" r:id="rId6"/>
  </sheets>
  <externalReferences>
    <externalReference r:id="rId7"/>
    <externalReference r:id="rId8"/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N36" i="9" l="1"/>
  <c r="J36" i="9"/>
  <c r="F36" i="9"/>
  <c r="P35" i="9"/>
  <c r="P36" i="9" s="1"/>
  <c r="O35" i="9"/>
  <c r="O36" i="9" s="1"/>
  <c r="N35" i="9"/>
  <c r="M35" i="9"/>
  <c r="M36" i="9" s="1"/>
  <c r="L35" i="9"/>
  <c r="L36" i="9" s="1"/>
  <c r="K35" i="9"/>
  <c r="K36" i="9" s="1"/>
  <c r="J35" i="9"/>
  <c r="I35" i="9"/>
  <c r="I36" i="9" s="1"/>
  <c r="H35" i="9"/>
  <c r="H36" i="9" s="1"/>
  <c r="G35" i="9"/>
  <c r="G36" i="9" s="1"/>
  <c r="F35" i="9"/>
  <c r="E35" i="9"/>
  <c r="E36" i="9" s="1"/>
  <c r="D35" i="9"/>
  <c r="D36" i="9" s="1"/>
  <c r="C35" i="9"/>
  <c r="C36" i="9" s="1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P30" i="9"/>
  <c r="P31" i="9" s="1"/>
  <c r="O30" i="9"/>
  <c r="O31" i="9" s="1"/>
  <c r="N30" i="9"/>
  <c r="N31" i="9" s="1"/>
  <c r="M30" i="9"/>
  <c r="M31" i="9" s="1"/>
  <c r="L30" i="9"/>
  <c r="L31" i="9" s="1"/>
  <c r="K30" i="9"/>
  <c r="K31" i="9" s="1"/>
  <c r="J30" i="9"/>
  <c r="J31" i="9" s="1"/>
  <c r="I30" i="9"/>
  <c r="I31" i="9" s="1"/>
  <c r="P29" i="9"/>
  <c r="O29" i="9"/>
  <c r="N29" i="9"/>
  <c r="M29" i="9"/>
  <c r="L29" i="9"/>
  <c r="K29" i="9"/>
  <c r="J29" i="9"/>
  <c r="I29" i="9"/>
  <c r="H29" i="9"/>
  <c r="N27" i="9"/>
  <c r="M27" i="9"/>
  <c r="J27" i="9"/>
  <c r="I27" i="9"/>
  <c r="F27" i="9"/>
  <c r="E27" i="9"/>
  <c r="P26" i="9"/>
  <c r="P27" i="9" s="1"/>
  <c r="O26" i="9"/>
  <c r="O27" i="9" s="1"/>
  <c r="N26" i="9"/>
  <c r="M26" i="9"/>
  <c r="L26" i="9"/>
  <c r="L27" i="9" s="1"/>
  <c r="K26" i="9"/>
  <c r="K27" i="9" s="1"/>
  <c r="J26" i="9"/>
  <c r="I26" i="9"/>
  <c r="H26" i="9"/>
  <c r="H27" i="9" s="1"/>
  <c r="G26" i="9"/>
  <c r="G27" i="9" s="1"/>
  <c r="F26" i="9"/>
  <c r="E26" i="9"/>
  <c r="D26" i="9"/>
  <c r="D27" i="9" s="1"/>
  <c r="C26" i="9"/>
  <c r="C27" i="9" s="1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P23" i="9"/>
  <c r="M23" i="9"/>
  <c r="L23" i="9"/>
  <c r="I23" i="9"/>
  <c r="H23" i="9"/>
  <c r="E23" i="9"/>
  <c r="D23" i="9"/>
  <c r="P22" i="9"/>
  <c r="O22" i="9"/>
  <c r="O23" i="9" s="1"/>
  <c r="N22" i="9"/>
  <c r="N23" i="9" s="1"/>
  <c r="M22" i="9"/>
  <c r="L22" i="9"/>
  <c r="K22" i="9"/>
  <c r="K23" i="9" s="1"/>
  <c r="J22" i="9"/>
  <c r="J23" i="9" s="1"/>
  <c r="I22" i="9"/>
  <c r="H22" i="9"/>
  <c r="G22" i="9"/>
  <c r="G23" i="9" s="1"/>
  <c r="F22" i="9"/>
  <c r="F23" i="9" s="1"/>
  <c r="E22" i="9"/>
  <c r="D22" i="9"/>
  <c r="C22" i="9"/>
  <c r="C23" i="9" s="1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P19" i="9"/>
  <c r="O19" i="9"/>
  <c r="L19" i="9"/>
  <c r="K19" i="9"/>
  <c r="H19" i="9"/>
  <c r="G19" i="9"/>
  <c r="D19" i="9"/>
  <c r="C19" i="9"/>
  <c r="P18" i="9"/>
  <c r="O18" i="9"/>
  <c r="N18" i="9"/>
  <c r="N19" i="9" s="1"/>
  <c r="M18" i="9"/>
  <c r="M19" i="9" s="1"/>
  <c r="L18" i="9"/>
  <c r="K18" i="9"/>
  <c r="J18" i="9"/>
  <c r="J19" i="9" s="1"/>
  <c r="I18" i="9"/>
  <c r="I19" i="9" s="1"/>
  <c r="H18" i="9"/>
  <c r="G18" i="9"/>
  <c r="F18" i="9"/>
  <c r="F19" i="9" s="1"/>
  <c r="E18" i="9"/>
  <c r="E19" i="9" s="1"/>
  <c r="D18" i="9"/>
  <c r="C18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O15" i="9"/>
  <c r="N15" i="9"/>
  <c r="K15" i="9"/>
  <c r="J15" i="9"/>
  <c r="G15" i="9"/>
  <c r="F15" i="9"/>
  <c r="C15" i="9"/>
  <c r="P14" i="9"/>
  <c r="P15" i="9" s="1"/>
  <c r="O14" i="9"/>
  <c r="N14" i="9"/>
  <c r="M14" i="9"/>
  <c r="M15" i="9" s="1"/>
  <c r="L14" i="9"/>
  <c r="L15" i="9" s="1"/>
  <c r="K14" i="9"/>
  <c r="J14" i="9"/>
  <c r="I14" i="9"/>
  <c r="I15" i="9" s="1"/>
  <c r="H14" i="9"/>
  <c r="H15" i="9" s="1"/>
  <c r="G14" i="9"/>
  <c r="F14" i="9"/>
  <c r="E14" i="9"/>
  <c r="E15" i="9" s="1"/>
  <c r="D14" i="9"/>
  <c r="D15" i="9" s="1"/>
  <c r="C14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N11" i="9"/>
  <c r="M11" i="9"/>
  <c r="J11" i="9"/>
  <c r="I11" i="9"/>
  <c r="F11" i="9"/>
  <c r="E11" i="9"/>
  <c r="P10" i="9"/>
  <c r="P11" i="9" s="1"/>
  <c r="O10" i="9"/>
  <c r="O11" i="9" s="1"/>
  <c r="N10" i="9"/>
  <c r="M10" i="9"/>
  <c r="L10" i="9"/>
  <c r="L11" i="9" s="1"/>
  <c r="K10" i="9"/>
  <c r="K11" i="9" s="1"/>
  <c r="J10" i="9"/>
  <c r="I10" i="9"/>
  <c r="H10" i="9"/>
  <c r="H11" i="9" s="1"/>
  <c r="G10" i="9"/>
  <c r="G11" i="9" s="1"/>
  <c r="F10" i="9"/>
  <c r="E10" i="9"/>
  <c r="D10" i="9"/>
  <c r="D11" i="9" s="1"/>
  <c r="C10" i="9"/>
  <c r="C11" i="9" s="1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P7" i="9"/>
  <c r="M7" i="9"/>
  <c r="L7" i="9"/>
  <c r="I7" i="9"/>
  <c r="H7" i="9"/>
  <c r="E7" i="9"/>
  <c r="D7" i="9"/>
  <c r="P6" i="9"/>
  <c r="O6" i="9"/>
  <c r="O7" i="9" s="1"/>
  <c r="N6" i="9"/>
  <c r="N7" i="9" s="1"/>
  <c r="M6" i="9"/>
  <c r="L6" i="9"/>
  <c r="K6" i="9"/>
  <c r="K7" i="9" s="1"/>
  <c r="J6" i="9"/>
  <c r="J7" i="9" s="1"/>
  <c r="I6" i="9"/>
  <c r="H6" i="9"/>
  <c r="G6" i="9"/>
  <c r="G7" i="9" s="1"/>
  <c r="F6" i="9"/>
  <c r="F7" i="9" s="1"/>
  <c r="E6" i="9"/>
  <c r="D6" i="9"/>
  <c r="C6" i="9"/>
  <c r="C7" i="9" s="1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AB17" i="7" l="1"/>
  <c r="M16" i="7"/>
  <c r="L16" i="7"/>
  <c r="K16" i="7"/>
  <c r="J16" i="7"/>
  <c r="I16" i="7"/>
  <c r="H16" i="7"/>
  <c r="G16" i="7"/>
  <c r="F16" i="7"/>
  <c r="E16" i="7"/>
  <c r="D16" i="7"/>
  <c r="C16" i="7"/>
  <c r="M15" i="7"/>
  <c r="L15" i="7"/>
  <c r="K15" i="7"/>
  <c r="J15" i="7"/>
  <c r="I15" i="7"/>
  <c r="H15" i="7"/>
  <c r="G15" i="7"/>
  <c r="F15" i="7"/>
  <c r="E15" i="7"/>
  <c r="D15" i="7"/>
  <c r="C15" i="7"/>
  <c r="M14" i="7"/>
  <c r="M17" i="7" s="1"/>
  <c r="L14" i="7"/>
  <c r="K14" i="7"/>
  <c r="J14" i="7"/>
  <c r="I14" i="7"/>
  <c r="I17" i="7" s="1"/>
  <c r="H14" i="7"/>
  <c r="G14" i="7"/>
  <c r="F14" i="7"/>
  <c r="E14" i="7"/>
  <c r="E17" i="7" s="1"/>
  <c r="D14" i="7"/>
  <c r="C14" i="7"/>
  <c r="J13" i="7"/>
  <c r="I13" i="7"/>
  <c r="H13" i="7"/>
  <c r="G13" i="7"/>
  <c r="F13" i="7"/>
  <c r="E13" i="7"/>
  <c r="D13" i="7"/>
  <c r="C13" i="7"/>
  <c r="J6" i="7"/>
  <c r="I6" i="7"/>
  <c r="H6" i="7"/>
  <c r="G6" i="7"/>
  <c r="F6" i="7"/>
  <c r="E6" i="7"/>
  <c r="D6" i="7"/>
  <c r="C6" i="7"/>
  <c r="F17" i="7" l="1"/>
  <c r="C17" i="7"/>
  <c r="G17" i="7"/>
  <c r="K17" i="7"/>
  <c r="J17" i="7"/>
  <c r="D17" i="7"/>
  <c r="H17" i="7"/>
  <c r="L17" i="7"/>
  <c r="P4" i="2"/>
  <c r="C13" i="2"/>
  <c r="D13" i="2"/>
  <c r="E13" i="2"/>
  <c r="F13" i="2"/>
  <c r="G13" i="2"/>
  <c r="B13" i="2"/>
  <c r="P13" i="2"/>
  <c r="O13" i="2"/>
  <c r="N13" i="2"/>
  <c r="M13" i="2"/>
  <c r="L13" i="2"/>
  <c r="K13" i="2"/>
  <c r="J13" i="2"/>
  <c r="I13" i="2"/>
  <c r="H13" i="2"/>
  <c r="P8" i="2"/>
  <c r="O8" i="2"/>
  <c r="N8" i="2"/>
  <c r="M8" i="2"/>
  <c r="L8" i="2"/>
  <c r="K8" i="2"/>
  <c r="J8" i="2"/>
  <c r="I8" i="2"/>
  <c r="H8" i="2"/>
  <c r="P10" i="2"/>
  <c r="O10" i="2"/>
  <c r="N10" i="2"/>
  <c r="M10" i="2"/>
  <c r="L10" i="2"/>
  <c r="K10" i="2"/>
  <c r="J10" i="2"/>
  <c r="I10" i="2"/>
  <c r="H10" i="2"/>
  <c r="P6" i="2"/>
  <c r="O6" i="2"/>
  <c r="N6" i="2"/>
  <c r="M6" i="2"/>
  <c r="L6" i="2"/>
  <c r="K6" i="2"/>
  <c r="J6" i="2"/>
  <c r="I6" i="2"/>
  <c r="H6" i="2"/>
  <c r="O4" i="2"/>
  <c r="N4" i="2"/>
  <c r="M4" i="2"/>
  <c r="L4" i="2"/>
  <c r="K4" i="2"/>
  <c r="J4" i="2"/>
  <c r="I4" i="2"/>
  <c r="H4" i="2"/>
</calcChain>
</file>

<file path=xl/sharedStrings.xml><?xml version="1.0" encoding="utf-8"?>
<sst xmlns="http://schemas.openxmlformats.org/spreadsheetml/2006/main" count="227" uniqueCount="86">
  <si>
    <t>Poder Legislativo</t>
  </si>
  <si>
    <t>Poder Judiciário</t>
  </si>
  <si>
    <t>Ministério Público</t>
  </si>
  <si>
    <t xml:space="preserve">Poder Executivo </t>
  </si>
  <si>
    <t>Brigada Militar</t>
  </si>
  <si>
    <t>Polícia Civil</t>
  </si>
  <si>
    <t>Secretária da Educação</t>
  </si>
  <si>
    <t>DEZ/2003</t>
  </si>
  <si>
    <t>DEZ/2004</t>
  </si>
  <si>
    <t>DEZ/2005</t>
  </si>
  <si>
    <t>DEZ/2006</t>
  </si>
  <si>
    <t>DEZ/2007</t>
  </si>
  <si>
    <t>DEZ/2008</t>
  </si>
  <si>
    <t>DEZ/2009</t>
  </si>
  <si>
    <t>DEZ/2010</t>
  </si>
  <si>
    <t>DEZ/2011</t>
  </si>
  <si>
    <t>DEZ/2012</t>
  </si>
  <si>
    <t>DEZ/2013</t>
  </si>
  <si>
    <t>DEZ/2014</t>
  </si>
  <si>
    <t>DEZ/2015</t>
  </si>
  <si>
    <t>AGO/2016</t>
  </si>
  <si>
    <t>Número de ativos</t>
  </si>
  <si>
    <t>Número de inátivos</t>
  </si>
  <si>
    <t>Variação % da folha de pagamento de ativos e inátivos/% do número de matrículas e/ou vínculos de ativos e inátivos</t>
  </si>
  <si>
    <t xml:space="preserve">em vermelho.... Os dados estão mais problemáticos. </t>
  </si>
  <si>
    <t>número de ativos ajustados (EXE e MP)</t>
  </si>
  <si>
    <t>Secretária da Educação (eixo da esquerda)</t>
  </si>
  <si>
    <t>Polícia Civil (eixo da direita)</t>
  </si>
  <si>
    <t>Poder Legislativo (eixo da direita)</t>
  </si>
  <si>
    <t>Ministério Público (eixo da direita)</t>
  </si>
  <si>
    <t>ATIVO</t>
  </si>
  <si>
    <t xml:space="preserve">INATIVO </t>
  </si>
  <si>
    <t>Poder Judiciário (eixo da direita)</t>
  </si>
  <si>
    <t>Brigada Militar (eixo da direita)</t>
  </si>
  <si>
    <t>DEZ/2002</t>
  </si>
  <si>
    <t>DEZ/2016</t>
  </si>
  <si>
    <t xml:space="preserve">ATIVO E INATIVO </t>
  </si>
  <si>
    <t>Poder Executivo - Administração Direta (eixo da esquerda)</t>
  </si>
  <si>
    <t>Poder Executivo - Adminstração Indireta (eixo da direita)</t>
  </si>
  <si>
    <t>Poder Executivo - Administração Indireta (eixo da direita)</t>
  </si>
  <si>
    <t>Poder Executivo - Administração Indireta (eixo da esquerda)</t>
  </si>
  <si>
    <t>Poder Executivo - Admnistração Direta</t>
  </si>
  <si>
    <t>Poder Executivo - Administração Direta (eixo da direita)</t>
  </si>
  <si>
    <t>DEZ/1991</t>
  </si>
  <si>
    <t>DEZ/1992</t>
  </si>
  <si>
    <t>DEZ/1993</t>
  </si>
  <si>
    <t>DEZ/1994</t>
  </si>
  <si>
    <t>DEZ/1995</t>
  </si>
  <si>
    <t>DEZ/1996</t>
  </si>
  <si>
    <t>DEZ/1997</t>
  </si>
  <si>
    <t>DEZ/1998</t>
  </si>
  <si>
    <t>DEZ/1999</t>
  </si>
  <si>
    <t>DEZ/2000</t>
  </si>
  <si>
    <t>DEZ/2001</t>
  </si>
  <si>
    <t>(-) pensões vitalicias e especiais</t>
  </si>
  <si>
    <t>(+) inativos ferroviários</t>
  </si>
  <si>
    <t>SÉRIE HISTÓRICA DE SERVIDORES DO ESTADO - NÚMERO DE VÍNCULOS</t>
  </si>
  <si>
    <t>MÊS/ANO</t>
  </si>
  <si>
    <t>ADM. DIRETA</t>
  </si>
  <si>
    <t>Ativos</t>
  </si>
  <si>
    <t>Inativos</t>
  </si>
  <si>
    <t>Pensionistas (1)</t>
  </si>
  <si>
    <t>Total</t>
  </si>
  <si>
    <t>FUNDAÇÕES</t>
  </si>
  <si>
    <t>-</t>
  </si>
  <si>
    <t>AUTARQUIAS</t>
  </si>
  <si>
    <t>Pensionistas (2)</t>
  </si>
  <si>
    <t>TOTAL (3)</t>
  </si>
  <si>
    <t>Pensionistas</t>
  </si>
  <si>
    <t>TOTAL GERAL</t>
  </si>
  <si>
    <t>Servidores públicos</t>
  </si>
  <si>
    <t>Total das vantagens</t>
  </si>
  <si>
    <t>Poder Executivo - Administração Direta</t>
  </si>
  <si>
    <t>Poder Executivo - Administração Indireta</t>
  </si>
  <si>
    <t xml:space="preserve">Poder Legislativo </t>
  </si>
  <si>
    <t>Poder Legislativo (eixo da direita) - (%)</t>
  </si>
  <si>
    <t>Variação acumulada</t>
  </si>
  <si>
    <t>Poder Judiciário (eixo da direita) - (%)</t>
  </si>
  <si>
    <t xml:space="preserve">Poder Judiciário </t>
  </si>
  <si>
    <t>Ministério Público (eixo da direita) (%)</t>
  </si>
  <si>
    <t>Poder Executivo - Administração Direta (eixo da esquerda) - (%)</t>
  </si>
  <si>
    <t>Poder Executivo - Adminstração Indireta (eixo da direita) (%)</t>
  </si>
  <si>
    <t>Poder Executivo - Adminstração Indireta</t>
  </si>
  <si>
    <t>Brigada Militar (eixo da direita) (%)</t>
  </si>
  <si>
    <t>Polícia Civil (eixo da direita) (%)</t>
  </si>
  <si>
    <t>Secretária da Educação (eixo da esquerda)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</si>
</sst>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C00000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6" fillId="0" borderId="0"/>
    <xf numFmtId="0" fontId="8" fillId="0" borderId="0"/>
    <xf numFmtId="0" fontId="4" fillId="0" borderId="0"/>
    <xf numFmtId="164" fontId="6" fillId="0" borderId="0" applyFont="0" applyFill="0" applyBorder="0" applyAlignment="0" applyProtection="0"/>
  </cellStyleXfs>
  <cellXfs count="70">
    <xf numFmtId="0" fontId="0" fillId="0" borderId="0" xfId="0"/>
    <xf numFmtId="49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3" fontId="3" fillId="2" borderId="0" xfId="0" applyNumberFormat="1" applyFont="1" applyFill="1" applyBorder="1" applyAlignment="1">
      <alignment horizontal="center" wrapText="1"/>
    </xf>
    <xf numFmtId="2" fontId="9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left" vertical="top"/>
    </xf>
    <xf numFmtId="49" fontId="11" fillId="3" borderId="3" xfId="0" applyNumberFormat="1" applyFont="1" applyFill="1" applyBorder="1" applyAlignment="1">
      <alignment horizontal="center" vertical="center" wrapText="1"/>
    </xf>
    <xf numFmtId="49" fontId="11" fillId="3" borderId="3" xfId="0" applyNumberFormat="1" applyFont="1" applyFill="1" applyBorder="1"/>
    <xf numFmtId="49" fontId="5" fillId="3" borderId="3" xfId="0" applyNumberFormat="1" applyFont="1" applyFill="1" applyBorder="1"/>
    <xf numFmtId="0" fontId="7" fillId="3" borderId="3" xfId="0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top"/>
    </xf>
    <xf numFmtId="1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top"/>
    </xf>
    <xf numFmtId="0" fontId="7" fillId="4" borderId="3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/>
    </xf>
    <xf numFmtId="3" fontId="7" fillId="4" borderId="3" xfId="0" applyNumberFormat="1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top"/>
    </xf>
    <xf numFmtId="3" fontId="7" fillId="3" borderId="3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 vertical="top"/>
    </xf>
    <xf numFmtId="3" fontId="14" fillId="0" borderId="0" xfId="0" applyNumberFormat="1" applyFont="1" applyAlignment="1">
      <alignment horizontal="center" vertical="top"/>
    </xf>
    <xf numFmtId="3" fontId="5" fillId="0" borderId="0" xfId="0" applyNumberFormat="1" applyFont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top"/>
    </xf>
    <xf numFmtId="10" fontId="7" fillId="3" borderId="3" xfId="0" applyNumberFormat="1" applyFont="1" applyFill="1" applyBorder="1" applyAlignment="1">
      <alignment horizontal="center" vertical="center" wrapText="1"/>
    </xf>
    <xf numFmtId="10" fontId="16" fillId="0" borderId="0" xfId="0" applyNumberFormat="1" applyFont="1" applyFill="1" applyBorder="1" applyAlignment="1">
      <alignment horizontal="right" vertical="top"/>
    </xf>
    <xf numFmtId="10" fontId="7" fillId="0" borderId="0" xfId="0" applyNumberFormat="1" applyFont="1" applyFill="1" applyBorder="1" applyAlignment="1">
      <alignment horizontal="center" vertical="center" wrapText="1"/>
    </xf>
    <xf numFmtId="10" fontId="5" fillId="0" borderId="0" xfId="1" applyNumberFormat="1" applyFont="1" applyFill="1" applyBorder="1" applyAlignment="1">
      <alignment horizontal="center" vertical="center" wrapText="1"/>
    </xf>
    <xf numFmtId="10" fontId="11" fillId="0" borderId="0" xfId="0" applyNumberFormat="1" applyFont="1" applyFill="1" applyBorder="1" applyAlignment="1">
      <alignment horizontal="center" vertical="top"/>
    </xf>
    <xf numFmtId="165" fontId="17" fillId="0" borderId="0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0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1" fontId="18" fillId="0" borderId="0" xfId="0" applyNumberFormat="1" applyFont="1"/>
    <xf numFmtId="1" fontId="18" fillId="0" borderId="0" xfId="0" applyNumberFormat="1" applyFont="1" applyAlignment="1">
      <alignment horizontal="center" vertical="center"/>
    </xf>
    <xf numFmtId="2" fontId="18" fillId="0" borderId="0" xfId="0" applyNumberFormat="1" applyFont="1"/>
    <xf numFmtId="2" fontId="18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3" fontId="3" fillId="3" borderId="4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/>
    </xf>
  </cellXfs>
  <cellStyles count="6">
    <cellStyle name="Normal" xfId="0" builtinId="0"/>
    <cellStyle name="Normal 16 2" xfId="2"/>
    <cellStyle name="Normal 2" xfId="3"/>
    <cellStyle name="Normal 3" xfId="4"/>
    <cellStyle name="Porcentagem" xfId="1" builtinId="5"/>
    <cellStyle name="Vírgula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Número de vínculos de servidores públicos na ativa em relação à população do estado do Rio Grande do Sul (eixo da direita)</c:v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'gráficos 1, 4, 5'!$C$19:$AB$19</c:f>
              <c:numCache>
                <c:formatCode>0.00%</c:formatCode>
                <c:ptCount val="26"/>
                <c:pt idx="0">
                  <c:v>2.0199999999999999E-2</c:v>
                </c:pt>
                <c:pt idx="1">
                  <c:v>2.0199999999999999E-2</c:v>
                </c:pt>
                <c:pt idx="2">
                  <c:v>2.07E-2</c:v>
                </c:pt>
                <c:pt idx="3">
                  <c:v>2.07E-2</c:v>
                </c:pt>
                <c:pt idx="4">
                  <c:v>1.9699999999999999E-2</c:v>
                </c:pt>
                <c:pt idx="5">
                  <c:v>1.84E-2</c:v>
                </c:pt>
                <c:pt idx="6">
                  <c:v>1.77E-2</c:v>
                </c:pt>
                <c:pt idx="7">
                  <c:v>1.7299999999999999E-2</c:v>
                </c:pt>
                <c:pt idx="8">
                  <c:v>1.66E-2</c:v>
                </c:pt>
                <c:pt idx="9">
                  <c:v>1.7100000000000001E-2</c:v>
                </c:pt>
                <c:pt idx="10">
                  <c:v>1.72E-2</c:v>
                </c:pt>
                <c:pt idx="11">
                  <c:v>1.7600000000000001E-2</c:v>
                </c:pt>
                <c:pt idx="12">
                  <c:v>1.7600000000000001E-2</c:v>
                </c:pt>
                <c:pt idx="13">
                  <c:v>1.7500000000000002E-2</c:v>
                </c:pt>
                <c:pt idx="14">
                  <c:v>1.7100000000000001E-2</c:v>
                </c:pt>
                <c:pt idx="15">
                  <c:v>1.7000000000000001E-2</c:v>
                </c:pt>
                <c:pt idx="16">
                  <c:v>1.6199999999999999E-2</c:v>
                </c:pt>
                <c:pt idx="17">
                  <c:v>1.5599999999999999E-2</c:v>
                </c:pt>
                <c:pt idx="18">
                  <c:v>1.5699999999999999E-2</c:v>
                </c:pt>
                <c:pt idx="19">
                  <c:v>1.5599999999999999E-2</c:v>
                </c:pt>
                <c:pt idx="20">
                  <c:v>1.54E-2</c:v>
                </c:pt>
                <c:pt idx="21">
                  <c:v>1.5800000000000002E-2</c:v>
                </c:pt>
                <c:pt idx="22">
                  <c:v>1.54E-2</c:v>
                </c:pt>
                <c:pt idx="23">
                  <c:v>1.55E-2</c:v>
                </c:pt>
                <c:pt idx="24">
                  <c:v>1.47E-2</c:v>
                </c:pt>
                <c:pt idx="25">
                  <c:v>1.38E-2</c:v>
                </c:pt>
              </c:numCache>
            </c:numRef>
          </c:cat>
          <c:val>
            <c:numRef>
              <c:f>[1]Plan01!$C$20:$AB$20</c:f>
              <c:numCache>
                <c:formatCode>General</c:formatCode>
                <c:ptCount val="26"/>
                <c:pt idx="0">
                  <c:v>2.0199999999999999E-2</c:v>
                </c:pt>
                <c:pt idx="1">
                  <c:v>2.0199999999999999E-2</c:v>
                </c:pt>
                <c:pt idx="2">
                  <c:v>2.07E-2</c:v>
                </c:pt>
                <c:pt idx="3">
                  <c:v>2.07E-2</c:v>
                </c:pt>
                <c:pt idx="4">
                  <c:v>1.9699999999999999E-2</c:v>
                </c:pt>
                <c:pt idx="5">
                  <c:v>1.84E-2</c:v>
                </c:pt>
                <c:pt idx="6">
                  <c:v>1.77E-2</c:v>
                </c:pt>
                <c:pt idx="7">
                  <c:v>1.7299999999999999E-2</c:v>
                </c:pt>
                <c:pt idx="8">
                  <c:v>1.66E-2</c:v>
                </c:pt>
                <c:pt idx="9">
                  <c:v>1.7100000000000001E-2</c:v>
                </c:pt>
                <c:pt idx="10">
                  <c:v>1.72E-2</c:v>
                </c:pt>
                <c:pt idx="11">
                  <c:v>1.7600000000000001E-2</c:v>
                </c:pt>
                <c:pt idx="12">
                  <c:v>1.7600000000000001E-2</c:v>
                </c:pt>
                <c:pt idx="13">
                  <c:v>1.7500000000000002E-2</c:v>
                </c:pt>
                <c:pt idx="14">
                  <c:v>1.7100000000000001E-2</c:v>
                </c:pt>
                <c:pt idx="15">
                  <c:v>1.7000000000000001E-2</c:v>
                </c:pt>
                <c:pt idx="16">
                  <c:v>1.6199999999999999E-2</c:v>
                </c:pt>
                <c:pt idx="17">
                  <c:v>1.5599999999999999E-2</c:v>
                </c:pt>
                <c:pt idx="18">
                  <c:v>1.5699999999999999E-2</c:v>
                </c:pt>
                <c:pt idx="19">
                  <c:v>1.5599999999999999E-2</c:v>
                </c:pt>
                <c:pt idx="20">
                  <c:v>1.54E-2</c:v>
                </c:pt>
                <c:pt idx="21">
                  <c:v>1.5800000000000002E-2</c:v>
                </c:pt>
                <c:pt idx="22">
                  <c:v>1.54E-2</c:v>
                </c:pt>
                <c:pt idx="23">
                  <c:v>1.55E-2</c:v>
                </c:pt>
                <c:pt idx="24">
                  <c:v>1.47E-2</c:v>
                </c:pt>
                <c:pt idx="25">
                  <c:v>1.38E-2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440256"/>
        <c:axId val="157438720"/>
      </c:barChart>
      <c:lineChart>
        <c:grouping val="standard"/>
        <c:varyColors val="0"/>
        <c:ser>
          <c:idx val="0"/>
          <c:order val="0"/>
          <c:tx>
            <c:v>Número de vínculos de servidores públicos na ativa do estado do Rio Grande do Sul (eixo da esquerda) 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[1]Plan01!$C$3:$AB$3</c:f>
              <c:strCache>
                <c:ptCount val="26"/>
                <c:pt idx="0">
                  <c:v>DEZ/1991</c:v>
                </c:pt>
                <c:pt idx="1">
                  <c:v>DEZ/1992</c:v>
                </c:pt>
                <c:pt idx="2">
                  <c:v>DEZ/1993</c:v>
                </c:pt>
                <c:pt idx="3">
                  <c:v>DEZ/1994</c:v>
                </c:pt>
                <c:pt idx="4">
                  <c:v>DEZ/1995</c:v>
                </c:pt>
                <c:pt idx="5">
                  <c:v>DEZ/1996</c:v>
                </c:pt>
                <c:pt idx="6">
                  <c:v>DEZ/1997</c:v>
                </c:pt>
                <c:pt idx="7">
                  <c:v>DEZ/1998</c:v>
                </c:pt>
                <c:pt idx="8">
                  <c:v>DEZ/1999</c:v>
                </c:pt>
                <c:pt idx="9">
                  <c:v>DEZ/2000</c:v>
                </c:pt>
                <c:pt idx="10">
                  <c:v>DEZ/2001</c:v>
                </c:pt>
                <c:pt idx="11">
                  <c:v>DEZ/2002</c:v>
                </c:pt>
                <c:pt idx="12">
                  <c:v>DEZ/2003</c:v>
                </c:pt>
                <c:pt idx="13">
                  <c:v>DEZ/2004</c:v>
                </c:pt>
                <c:pt idx="14">
                  <c:v>DEZ/2005</c:v>
                </c:pt>
                <c:pt idx="15">
                  <c:v>DEZ/2006</c:v>
                </c:pt>
                <c:pt idx="16">
                  <c:v>DEZ/2007</c:v>
                </c:pt>
                <c:pt idx="17">
                  <c:v>DEZ/2008</c:v>
                </c:pt>
                <c:pt idx="18">
                  <c:v>DEZ/2009</c:v>
                </c:pt>
                <c:pt idx="19">
                  <c:v>DEZ/2010</c:v>
                </c:pt>
                <c:pt idx="20">
                  <c:v>DEZ/2011</c:v>
                </c:pt>
                <c:pt idx="21">
                  <c:v>DEZ/2012</c:v>
                </c:pt>
                <c:pt idx="22">
                  <c:v>DEZ/2013</c:v>
                </c:pt>
                <c:pt idx="23">
                  <c:v>DEZ/2014</c:v>
                </c:pt>
                <c:pt idx="24">
                  <c:v>DEZ/2015</c:v>
                </c:pt>
                <c:pt idx="25">
                  <c:v>DEZ/2016</c:v>
                </c:pt>
              </c:strCache>
            </c:strRef>
          </c:cat>
          <c:val>
            <c:numRef>
              <c:f>'gráficos 1, 4, 5'!$C$14:$AB$14</c:f>
              <c:numCache>
                <c:formatCode>#,##0</c:formatCode>
                <c:ptCount val="26"/>
                <c:pt idx="0">
                  <c:v>184554</c:v>
                </c:pt>
                <c:pt idx="1">
                  <c:v>187078</c:v>
                </c:pt>
                <c:pt idx="2">
                  <c:v>193616</c:v>
                </c:pt>
                <c:pt idx="3">
                  <c:v>196083</c:v>
                </c:pt>
                <c:pt idx="4">
                  <c:v>188492</c:v>
                </c:pt>
                <c:pt idx="5">
                  <c:v>178361</c:v>
                </c:pt>
                <c:pt idx="6">
                  <c:v>172668</c:v>
                </c:pt>
                <c:pt idx="7">
                  <c:v>170936</c:v>
                </c:pt>
                <c:pt idx="8">
                  <c:v>165770</c:v>
                </c:pt>
                <c:pt idx="9">
                  <c:v>174428</c:v>
                </c:pt>
                <c:pt idx="10">
                  <c:v>178123</c:v>
                </c:pt>
                <c:pt idx="11">
                  <c:v>183762</c:v>
                </c:pt>
                <c:pt idx="12">
                  <c:v>185155</c:v>
                </c:pt>
                <c:pt idx="13">
                  <c:v>186349</c:v>
                </c:pt>
                <c:pt idx="14">
                  <c:v>183068</c:v>
                </c:pt>
                <c:pt idx="15">
                  <c:v>182759</c:v>
                </c:pt>
                <c:pt idx="16">
                  <c:v>175267</c:v>
                </c:pt>
                <c:pt idx="17">
                  <c:v>170288</c:v>
                </c:pt>
                <c:pt idx="18">
                  <c:v>172281</c:v>
                </c:pt>
                <c:pt idx="19">
                  <c:v>171452</c:v>
                </c:pt>
                <c:pt idx="20">
                  <c:v>170844</c:v>
                </c:pt>
                <c:pt idx="21">
                  <c:v>175593</c:v>
                </c:pt>
                <c:pt idx="22">
                  <c:v>171805</c:v>
                </c:pt>
                <c:pt idx="23">
                  <c:v>173573</c:v>
                </c:pt>
                <c:pt idx="24">
                  <c:v>165750</c:v>
                </c:pt>
                <c:pt idx="25">
                  <c:v>155898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27200"/>
        <c:axId val="157428736"/>
      </c:lineChart>
      <c:catAx>
        <c:axId val="157427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57428736"/>
        <c:crosses val="autoZero"/>
        <c:auto val="1"/>
        <c:lblAlgn val="ctr"/>
        <c:lblOffset val="100"/>
        <c:noMultiLvlLbl val="0"/>
      </c:catAx>
      <c:valAx>
        <c:axId val="157428736"/>
        <c:scaling>
          <c:orientation val="minMax"/>
          <c:min val="140000"/>
        </c:scaling>
        <c:delete val="0"/>
        <c:axPos val="l"/>
        <c:numFmt formatCode="#,##0" sourceLinked="1"/>
        <c:majorTickMark val="out"/>
        <c:minorTickMark val="none"/>
        <c:tickLblPos val="nextTo"/>
        <c:crossAx val="157427200"/>
        <c:crosses val="autoZero"/>
        <c:crossBetween val="between"/>
      </c:valAx>
      <c:valAx>
        <c:axId val="157438720"/>
        <c:scaling>
          <c:orientation val="minMax"/>
          <c:min val="1.0000000000000005E-2"/>
        </c:scaling>
        <c:delete val="0"/>
        <c:axPos val="r"/>
        <c:numFmt formatCode="0.0%" sourceLinked="0"/>
        <c:majorTickMark val="out"/>
        <c:minorTickMark val="none"/>
        <c:tickLblPos val="nextTo"/>
        <c:crossAx val="157440256"/>
        <c:crosses val="max"/>
        <c:crossBetween val="between"/>
      </c:valAx>
      <c:catAx>
        <c:axId val="15744025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157438720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Número de vínculos de servidores públicos na atividade (eixo da esquerda)</c:v>
          </c:tx>
          <c:marker>
            <c:symbol val="none"/>
          </c:marker>
          <c:cat>
            <c:strRef>
              <c:f>[1]Plan01!$C$3:$AB$3</c:f>
              <c:strCache>
                <c:ptCount val="26"/>
                <c:pt idx="0">
                  <c:v>DEZ/1991</c:v>
                </c:pt>
                <c:pt idx="1">
                  <c:v>DEZ/1992</c:v>
                </c:pt>
                <c:pt idx="2">
                  <c:v>DEZ/1993</c:v>
                </c:pt>
                <c:pt idx="3">
                  <c:v>DEZ/1994</c:v>
                </c:pt>
                <c:pt idx="4">
                  <c:v>DEZ/1995</c:v>
                </c:pt>
                <c:pt idx="5">
                  <c:v>DEZ/1996</c:v>
                </c:pt>
                <c:pt idx="6">
                  <c:v>DEZ/1997</c:v>
                </c:pt>
                <c:pt idx="7">
                  <c:v>DEZ/1998</c:v>
                </c:pt>
                <c:pt idx="8">
                  <c:v>DEZ/1999</c:v>
                </c:pt>
                <c:pt idx="9">
                  <c:v>DEZ/2000</c:v>
                </c:pt>
                <c:pt idx="10">
                  <c:v>DEZ/2001</c:v>
                </c:pt>
                <c:pt idx="11">
                  <c:v>DEZ/2002</c:v>
                </c:pt>
                <c:pt idx="12">
                  <c:v>DEZ/2003</c:v>
                </c:pt>
                <c:pt idx="13">
                  <c:v>DEZ/2004</c:v>
                </c:pt>
                <c:pt idx="14">
                  <c:v>DEZ/2005</c:v>
                </c:pt>
                <c:pt idx="15">
                  <c:v>DEZ/2006</c:v>
                </c:pt>
                <c:pt idx="16">
                  <c:v>DEZ/2007</c:v>
                </c:pt>
                <c:pt idx="17">
                  <c:v>DEZ/2008</c:v>
                </c:pt>
                <c:pt idx="18">
                  <c:v>DEZ/2009</c:v>
                </c:pt>
                <c:pt idx="19">
                  <c:v>DEZ/2010</c:v>
                </c:pt>
                <c:pt idx="20">
                  <c:v>DEZ/2011</c:v>
                </c:pt>
                <c:pt idx="21">
                  <c:v>DEZ/2012</c:v>
                </c:pt>
                <c:pt idx="22">
                  <c:v>DEZ/2013</c:v>
                </c:pt>
                <c:pt idx="23">
                  <c:v>DEZ/2014</c:v>
                </c:pt>
                <c:pt idx="24">
                  <c:v>DEZ/2015</c:v>
                </c:pt>
                <c:pt idx="25">
                  <c:v>DEZ/2016</c:v>
                </c:pt>
              </c:strCache>
            </c:strRef>
          </c:cat>
          <c:val>
            <c:numRef>
              <c:f>[1]Plan01!$C$15:$AB$15</c:f>
              <c:numCache>
                <c:formatCode>General</c:formatCode>
                <c:ptCount val="26"/>
                <c:pt idx="0">
                  <c:v>184554</c:v>
                </c:pt>
                <c:pt idx="1">
                  <c:v>187078</c:v>
                </c:pt>
                <c:pt idx="2">
                  <c:v>193616</c:v>
                </c:pt>
                <c:pt idx="3">
                  <c:v>196083</c:v>
                </c:pt>
                <c:pt idx="4">
                  <c:v>188492</c:v>
                </c:pt>
                <c:pt idx="5">
                  <c:v>178361</c:v>
                </c:pt>
                <c:pt idx="6">
                  <c:v>172668</c:v>
                </c:pt>
                <c:pt idx="7">
                  <c:v>170936</c:v>
                </c:pt>
                <c:pt idx="8">
                  <c:v>165770</c:v>
                </c:pt>
                <c:pt idx="9">
                  <c:v>174428</c:v>
                </c:pt>
                <c:pt idx="10">
                  <c:v>178123</c:v>
                </c:pt>
                <c:pt idx="11">
                  <c:v>183762</c:v>
                </c:pt>
                <c:pt idx="12">
                  <c:v>185155</c:v>
                </c:pt>
                <c:pt idx="13">
                  <c:v>186349</c:v>
                </c:pt>
                <c:pt idx="14">
                  <c:v>183068</c:v>
                </c:pt>
                <c:pt idx="15">
                  <c:v>182759</c:v>
                </c:pt>
                <c:pt idx="16">
                  <c:v>175267</c:v>
                </c:pt>
                <c:pt idx="17">
                  <c:v>170288</c:v>
                </c:pt>
                <c:pt idx="18">
                  <c:v>172281</c:v>
                </c:pt>
                <c:pt idx="19">
                  <c:v>171452</c:v>
                </c:pt>
                <c:pt idx="20">
                  <c:v>170844</c:v>
                </c:pt>
                <c:pt idx="21">
                  <c:v>175593</c:v>
                </c:pt>
                <c:pt idx="22">
                  <c:v>171805</c:v>
                </c:pt>
                <c:pt idx="23">
                  <c:v>173573</c:v>
                </c:pt>
                <c:pt idx="24">
                  <c:v>165750</c:v>
                </c:pt>
                <c:pt idx="25">
                  <c:v>155898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71872"/>
        <c:axId val="157473408"/>
      </c:lineChart>
      <c:lineChart>
        <c:grouping val="standard"/>
        <c:varyColors val="0"/>
        <c:ser>
          <c:idx val="1"/>
          <c:order val="1"/>
          <c:tx>
            <c:v>Número de vínculos de servidores inativos (eixo da direita)</c:v>
          </c:tx>
          <c:marker>
            <c:symbol val="none"/>
          </c:marker>
          <c:cat>
            <c:strRef>
              <c:f>[1]Plan01!$C$3:$AB$3</c:f>
              <c:strCache>
                <c:ptCount val="26"/>
                <c:pt idx="0">
                  <c:v>DEZ/1991</c:v>
                </c:pt>
                <c:pt idx="1">
                  <c:v>DEZ/1992</c:v>
                </c:pt>
                <c:pt idx="2">
                  <c:v>DEZ/1993</c:v>
                </c:pt>
                <c:pt idx="3">
                  <c:v>DEZ/1994</c:v>
                </c:pt>
                <c:pt idx="4">
                  <c:v>DEZ/1995</c:v>
                </c:pt>
                <c:pt idx="5">
                  <c:v>DEZ/1996</c:v>
                </c:pt>
                <c:pt idx="6">
                  <c:v>DEZ/1997</c:v>
                </c:pt>
                <c:pt idx="7">
                  <c:v>DEZ/1998</c:v>
                </c:pt>
                <c:pt idx="8">
                  <c:v>DEZ/1999</c:v>
                </c:pt>
                <c:pt idx="9">
                  <c:v>DEZ/2000</c:v>
                </c:pt>
                <c:pt idx="10">
                  <c:v>DEZ/2001</c:v>
                </c:pt>
                <c:pt idx="11">
                  <c:v>DEZ/2002</c:v>
                </c:pt>
                <c:pt idx="12">
                  <c:v>DEZ/2003</c:v>
                </c:pt>
                <c:pt idx="13">
                  <c:v>DEZ/2004</c:v>
                </c:pt>
                <c:pt idx="14">
                  <c:v>DEZ/2005</c:v>
                </c:pt>
                <c:pt idx="15">
                  <c:v>DEZ/2006</c:v>
                </c:pt>
                <c:pt idx="16">
                  <c:v>DEZ/2007</c:v>
                </c:pt>
                <c:pt idx="17">
                  <c:v>DEZ/2008</c:v>
                </c:pt>
                <c:pt idx="18">
                  <c:v>DEZ/2009</c:v>
                </c:pt>
                <c:pt idx="19">
                  <c:v>DEZ/2010</c:v>
                </c:pt>
                <c:pt idx="20">
                  <c:v>DEZ/2011</c:v>
                </c:pt>
                <c:pt idx="21">
                  <c:v>DEZ/2012</c:v>
                </c:pt>
                <c:pt idx="22">
                  <c:v>DEZ/2013</c:v>
                </c:pt>
                <c:pt idx="23">
                  <c:v>DEZ/2014</c:v>
                </c:pt>
                <c:pt idx="24">
                  <c:v>DEZ/2015</c:v>
                </c:pt>
                <c:pt idx="25">
                  <c:v>DEZ/2016</c:v>
                </c:pt>
              </c:strCache>
            </c:strRef>
          </c:cat>
          <c:val>
            <c:numRef>
              <c:f>[1]Plan01!$C$16:$AB$16</c:f>
              <c:numCache>
                <c:formatCode>General</c:formatCode>
                <c:ptCount val="26"/>
                <c:pt idx="0">
                  <c:v>76405</c:v>
                </c:pt>
                <c:pt idx="1">
                  <c:v>77575</c:v>
                </c:pt>
                <c:pt idx="2">
                  <c:v>83235</c:v>
                </c:pt>
                <c:pt idx="3">
                  <c:v>88950</c:v>
                </c:pt>
                <c:pt idx="4">
                  <c:v>93504</c:v>
                </c:pt>
                <c:pt idx="5">
                  <c:v>97912</c:v>
                </c:pt>
                <c:pt idx="6">
                  <c:v>103249</c:v>
                </c:pt>
                <c:pt idx="7">
                  <c:v>108562</c:v>
                </c:pt>
                <c:pt idx="8">
                  <c:v>112765</c:v>
                </c:pt>
                <c:pt idx="9">
                  <c:v>114694</c:v>
                </c:pt>
                <c:pt idx="10">
                  <c:v>115553</c:v>
                </c:pt>
                <c:pt idx="11">
                  <c:v>117075</c:v>
                </c:pt>
                <c:pt idx="12">
                  <c:v>120218</c:v>
                </c:pt>
                <c:pt idx="13">
                  <c:v>121905</c:v>
                </c:pt>
                <c:pt idx="14">
                  <c:v>122854</c:v>
                </c:pt>
                <c:pt idx="15">
                  <c:v>124253</c:v>
                </c:pt>
                <c:pt idx="16">
                  <c:v>126828</c:v>
                </c:pt>
                <c:pt idx="17">
                  <c:v>130831</c:v>
                </c:pt>
                <c:pt idx="18">
                  <c:v>135383</c:v>
                </c:pt>
                <c:pt idx="19">
                  <c:v>137820</c:v>
                </c:pt>
                <c:pt idx="20">
                  <c:v>142004</c:v>
                </c:pt>
                <c:pt idx="21">
                  <c:v>145444</c:v>
                </c:pt>
                <c:pt idx="22">
                  <c:v>148314</c:v>
                </c:pt>
                <c:pt idx="23">
                  <c:v>151556</c:v>
                </c:pt>
                <c:pt idx="24">
                  <c:v>156982</c:v>
                </c:pt>
                <c:pt idx="25">
                  <c:v>162398</c:v>
                </c:pt>
              </c:numCache>
            </c:numRef>
          </c:val>
          <c:smooth val="0"/>
        </c:ser>
        <c:ser>
          <c:idx val="2"/>
          <c:order val="2"/>
          <c:tx>
            <c:v>Número de vínculos de pensionistas (eixo da direita) </c:v>
          </c:tx>
          <c:marker>
            <c:symbol val="none"/>
          </c:marker>
          <c:cat>
            <c:strRef>
              <c:f>[1]Plan01!$C$3:$AB$3</c:f>
              <c:strCache>
                <c:ptCount val="26"/>
                <c:pt idx="0">
                  <c:v>DEZ/1991</c:v>
                </c:pt>
                <c:pt idx="1">
                  <c:v>DEZ/1992</c:v>
                </c:pt>
                <c:pt idx="2">
                  <c:v>DEZ/1993</c:v>
                </c:pt>
                <c:pt idx="3">
                  <c:v>DEZ/1994</c:v>
                </c:pt>
                <c:pt idx="4">
                  <c:v>DEZ/1995</c:v>
                </c:pt>
                <c:pt idx="5">
                  <c:v>DEZ/1996</c:v>
                </c:pt>
                <c:pt idx="6">
                  <c:v>DEZ/1997</c:v>
                </c:pt>
                <c:pt idx="7">
                  <c:v>DEZ/1998</c:v>
                </c:pt>
                <c:pt idx="8">
                  <c:v>DEZ/1999</c:v>
                </c:pt>
                <c:pt idx="9">
                  <c:v>DEZ/2000</c:v>
                </c:pt>
                <c:pt idx="10">
                  <c:v>DEZ/2001</c:v>
                </c:pt>
                <c:pt idx="11">
                  <c:v>DEZ/2002</c:v>
                </c:pt>
                <c:pt idx="12">
                  <c:v>DEZ/2003</c:v>
                </c:pt>
                <c:pt idx="13">
                  <c:v>DEZ/2004</c:v>
                </c:pt>
                <c:pt idx="14">
                  <c:v>DEZ/2005</c:v>
                </c:pt>
                <c:pt idx="15">
                  <c:v>DEZ/2006</c:v>
                </c:pt>
                <c:pt idx="16">
                  <c:v>DEZ/2007</c:v>
                </c:pt>
                <c:pt idx="17">
                  <c:v>DEZ/2008</c:v>
                </c:pt>
                <c:pt idx="18">
                  <c:v>DEZ/2009</c:v>
                </c:pt>
                <c:pt idx="19">
                  <c:v>DEZ/2010</c:v>
                </c:pt>
                <c:pt idx="20">
                  <c:v>DEZ/2011</c:v>
                </c:pt>
                <c:pt idx="21">
                  <c:v>DEZ/2012</c:v>
                </c:pt>
                <c:pt idx="22">
                  <c:v>DEZ/2013</c:v>
                </c:pt>
                <c:pt idx="23">
                  <c:v>DEZ/2014</c:v>
                </c:pt>
                <c:pt idx="24">
                  <c:v>DEZ/2015</c:v>
                </c:pt>
                <c:pt idx="25">
                  <c:v>DEZ/2016</c:v>
                </c:pt>
              </c:strCache>
            </c:strRef>
          </c:cat>
          <c:val>
            <c:numRef>
              <c:f>[1]Plan01!$C$17:$AB$17</c:f>
              <c:numCache>
                <c:formatCode>General</c:formatCode>
                <c:ptCount val="26"/>
                <c:pt idx="0">
                  <c:v>48284</c:v>
                </c:pt>
                <c:pt idx="1">
                  <c:v>49860</c:v>
                </c:pt>
                <c:pt idx="2">
                  <c:v>51924</c:v>
                </c:pt>
                <c:pt idx="3">
                  <c:v>53374</c:v>
                </c:pt>
                <c:pt idx="4">
                  <c:v>54515</c:v>
                </c:pt>
                <c:pt idx="5">
                  <c:v>56100</c:v>
                </c:pt>
                <c:pt idx="6">
                  <c:v>57529</c:v>
                </c:pt>
                <c:pt idx="7">
                  <c:v>57791</c:v>
                </c:pt>
                <c:pt idx="8">
                  <c:v>57532</c:v>
                </c:pt>
                <c:pt idx="9">
                  <c:v>55919</c:v>
                </c:pt>
                <c:pt idx="10">
                  <c:v>54558</c:v>
                </c:pt>
                <c:pt idx="11">
                  <c:v>50760</c:v>
                </c:pt>
                <c:pt idx="12">
                  <c:v>50429</c:v>
                </c:pt>
                <c:pt idx="13">
                  <c:v>50651</c:v>
                </c:pt>
                <c:pt idx="14">
                  <c:v>50831</c:v>
                </c:pt>
                <c:pt idx="15">
                  <c:v>51043</c:v>
                </c:pt>
                <c:pt idx="16">
                  <c:v>50425</c:v>
                </c:pt>
                <c:pt idx="17">
                  <c:v>50105</c:v>
                </c:pt>
                <c:pt idx="18">
                  <c:v>49580</c:v>
                </c:pt>
                <c:pt idx="19">
                  <c:v>48878</c:v>
                </c:pt>
                <c:pt idx="20">
                  <c:v>48531</c:v>
                </c:pt>
                <c:pt idx="21">
                  <c:v>48711</c:v>
                </c:pt>
                <c:pt idx="22">
                  <c:v>47308</c:v>
                </c:pt>
                <c:pt idx="23">
                  <c:v>46882</c:v>
                </c:pt>
                <c:pt idx="24">
                  <c:v>47717</c:v>
                </c:pt>
                <c:pt idx="25">
                  <c:v>46496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57248"/>
        <c:axId val="157155712"/>
      </c:lineChart>
      <c:catAx>
        <c:axId val="1574718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157473408"/>
        <c:crosses val="autoZero"/>
        <c:auto val="1"/>
        <c:lblAlgn val="ctr"/>
        <c:lblOffset val="100"/>
        <c:noMultiLvlLbl val="0"/>
      </c:catAx>
      <c:valAx>
        <c:axId val="157473408"/>
        <c:scaling>
          <c:orientation val="minMax"/>
          <c:min val="130000"/>
        </c:scaling>
        <c:delete val="0"/>
        <c:axPos val="l"/>
        <c:numFmt formatCode="General" sourceLinked="1"/>
        <c:majorTickMark val="out"/>
        <c:minorTickMark val="none"/>
        <c:tickLblPos val="nextTo"/>
        <c:crossAx val="157471872"/>
        <c:crosses val="autoZero"/>
        <c:crossBetween val="between"/>
      </c:valAx>
      <c:valAx>
        <c:axId val="157155712"/>
        <c:scaling>
          <c:orientation val="minMax"/>
          <c:min val="20000"/>
        </c:scaling>
        <c:delete val="0"/>
        <c:axPos val="r"/>
        <c:numFmt formatCode="General" sourceLinked="1"/>
        <c:majorTickMark val="out"/>
        <c:minorTickMark val="none"/>
        <c:tickLblPos val="nextTo"/>
        <c:crossAx val="157157248"/>
        <c:crosses val="max"/>
        <c:crossBetween val="between"/>
      </c:valAx>
      <c:catAx>
        <c:axId val="157157248"/>
        <c:scaling>
          <c:orientation val="minMax"/>
        </c:scaling>
        <c:delete val="1"/>
        <c:axPos val="b"/>
        <c:majorTickMark val="out"/>
        <c:minorTickMark val="none"/>
        <c:tickLblPos val="none"/>
        <c:crossAx val="157155712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[2]Plan01!$C$3:$AB$3</c:f>
              <c:strCache>
                <c:ptCount val="26"/>
                <c:pt idx="0">
                  <c:v>DEZ/1991</c:v>
                </c:pt>
                <c:pt idx="1">
                  <c:v>DEZ/1992</c:v>
                </c:pt>
                <c:pt idx="2">
                  <c:v>DEZ/1993</c:v>
                </c:pt>
                <c:pt idx="3">
                  <c:v>DEZ/1994</c:v>
                </c:pt>
                <c:pt idx="4">
                  <c:v>DEZ/1995</c:v>
                </c:pt>
                <c:pt idx="5">
                  <c:v>DEZ/1996</c:v>
                </c:pt>
                <c:pt idx="6">
                  <c:v>DEZ/1997</c:v>
                </c:pt>
                <c:pt idx="7">
                  <c:v>DEZ/1998</c:v>
                </c:pt>
                <c:pt idx="8">
                  <c:v>DEZ/1999</c:v>
                </c:pt>
                <c:pt idx="9">
                  <c:v>DEZ/2000</c:v>
                </c:pt>
                <c:pt idx="10">
                  <c:v>DEZ/2001</c:v>
                </c:pt>
                <c:pt idx="11">
                  <c:v>DEZ/2002</c:v>
                </c:pt>
                <c:pt idx="12">
                  <c:v>DEZ/2003</c:v>
                </c:pt>
                <c:pt idx="13">
                  <c:v>DEZ/2004</c:v>
                </c:pt>
                <c:pt idx="14">
                  <c:v>DEZ/2005</c:v>
                </c:pt>
                <c:pt idx="15">
                  <c:v>DEZ/2006</c:v>
                </c:pt>
                <c:pt idx="16">
                  <c:v>DEZ/2007</c:v>
                </c:pt>
                <c:pt idx="17">
                  <c:v>DEZ/2008</c:v>
                </c:pt>
                <c:pt idx="18">
                  <c:v>DEZ/2009</c:v>
                </c:pt>
                <c:pt idx="19">
                  <c:v>DEZ/2010</c:v>
                </c:pt>
                <c:pt idx="20">
                  <c:v>DEZ/2011</c:v>
                </c:pt>
                <c:pt idx="21">
                  <c:v>DEZ/2012</c:v>
                </c:pt>
                <c:pt idx="22">
                  <c:v>DEZ/2013</c:v>
                </c:pt>
                <c:pt idx="23">
                  <c:v>DEZ/2014</c:v>
                </c:pt>
                <c:pt idx="24">
                  <c:v>DEZ/2015</c:v>
                </c:pt>
                <c:pt idx="25">
                  <c:v>DEZ/2016</c:v>
                </c:pt>
              </c:strCache>
            </c:strRef>
          </c:cat>
          <c:val>
            <c:numRef>
              <c:f>'gráficos 1, 4, 5'!$C$20:$AB$20</c:f>
              <c:numCache>
                <c:formatCode>0.0%</c:formatCode>
                <c:ptCount val="26"/>
                <c:pt idx="0">
                  <c:v>1.4800000000000001E-2</c:v>
                </c:pt>
                <c:pt idx="1">
                  <c:v>1.47E-2</c:v>
                </c:pt>
                <c:pt idx="2">
                  <c:v>1.43E-2</c:v>
                </c:pt>
                <c:pt idx="3">
                  <c:v>1.38E-2</c:v>
                </c:pt>
                <c:pt idx="4">
                  <c:v>1.2699999999999999E-2</c:v>
                </c:pt>
                <c:pt idx="5">
                  <c:v>1.1599999999999999E-2</c:v>
                </c:pt>
                <c:pt idx="6">
                  <c:v>1.0699999999999999E-2</c:v>
                </c:pt>
                <c:pt idx="7">
                  <c:v>1.03E-2</c:v>
                </c:pt>
                <c:pt idx="8">
                  <c:v>9.7000000000000003E-3</c:v>
                </c:pt>
                <c:pt idx="9">
                  <c:v>1.0200000000000001E-2</c:v>
                </c:pt>
                <c:pt idx="10">
                  <c:v>1.0500000000000001E-2</c:v>
                </c:pt>
                <c:pt idx="11">
                  <c:v>1.09E-2</c:v>
                </c:pt>
                <c:pt idx="12">
                  <c:v>1.09E-2</c:v>
                </c:pt>
                <c:pt idx="13">
                  <c:v>1.0800000000000001E-2</c:v>
                </c:pt>
                <c:pt idx="14">
                  <c:v>1.0500000000000001E-2</c:v>
                </c:pt>
                <c:pt idx="15">
                  <c:v>1.04E-2</c:v>
                </c:pt>
                <c:pt idx="16">
                  <c:v>9.9000000000000008E-3</c:v>
                </c:pt>
                <c:pt idx="17">
                  <c:v>9.4000000000000004E-3</c:v>
                </c:pt>
                <c:pt idx="18">
                  <c:v>9.2999999999999992E-3</c:v>
                </c:pt>
                <c:pt idx="19">
                  <c:v>9.1999999999999998E-3</c:v>
                </c:pt>
                <c:pt idx="20">
                  <c:v>8.9999999999999993E-3</c:v>
                </c:pt>
                <c:pt idx="21">
                  <c:v>8.9999999999999993E-3</c:v>
                </c:pt>
                <c:pt idx="22">
                  <c:v>8.8000000000000005E-3</c:v>
                </c:pt>
                <c:pt idx="23">
                  <c:v>8.6999999999999994E-3</c:v>
                </c:pt>
                <c:pt idx="24">
                  <c:v>8.0999999999999996E-3</c:v>
                </c:pt>
                <c:pt idx="25">
                  <c:v>7.6E-3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73248"/>
        <c:axId val="157174784"/>
      </c:lineChart>
      <c:catAx>
        <c:axId val="1571732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157174784"/>
        <c:crosses val="autoZero"/>
        <c:auto val="1"/>
        <c:lblAlgn val="ctr"/>
        <c:lblOffset val="100"/>
        <c:noMultiLvlLbl val="0"/>
      </c:catAx>
      <c:valAx>
        <c:axId val="157174784"/>
        <c:scaling>
          <c:orientation val="minMax"/>
          <c:min val="4.0000000000000044E-3"/>
        </c:scaling>
        <c:delete val="0"/>
        <c:axPos val="l"/>
        <c:numFmt formatCode="0.0%" sourceLinked="1"/>
        <c:majorTickMark val="out"/>
        <c:minorTickMark val="none"/>
        <c:tickLblPos val="nextTo"/>
        <c:crossAx val="157173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654193542262912E-2"/>
          <c:y val="2.1191911734547392E-2"/>
          <c:w val="0.89876835015876178"/>
          <c:h val="0.59328466155339543"/>
        </c:manualLayout>
      </c:layout>
      <c:lineChart>
        <c:grouping val="standard"/>
        <c:varyColors val="0"/>
        <c:ser>
          <c:idx val="0"/>
          <c:order val="0"/>
          <c:tx>
            <c:strRef>
              <c:f>'[4]Número de ativos'!$A$7</c:f>
              <c:strCache>
                <c:ptCount val="1"/>
                <c:pt idx="0">
                  <c:v>Poder Legislativo</c:v>
                </c:pt>
              </c:strCache>
            </c:strRef>
          </c:tx>
          <c:marker>
            <c:symbol val="none"/>
          </c:marker>
          <c:cat>
            <c:strRef>
              <c:f>'[4]Número de ativos'!$B$3:$P$3</c:f>
              <c:strCache>
                <c:ptCount val="15"/>
                <c:pt idx="0">
                  <c:v>DEZ/2002</c:v>
                </c:pt>
                <c:pt idx="1">
                  <c:v>DEZ/2003</c:v>
                </c:pt>
                <c:pt idx="2">
                  <c:v>DEZ/2004</c:v>
                </c:pt>
                <c:pt idx="3">
                  <c:v>DEZ/2005</c:v>
                </c:pt>
                <c:pt idx="4">
                  <c:v>DEZ/2006</c:v>
                </c:pt>
                <c:pt idx="5">
                  <c:v>DEZ/2007</c:v>
                </c:pt>
                <c:pt idx="6">
                  <c:v>DEZ/2008</c:v>
                </c:pt>
                <c:pt idx="7">
                  <c:v>DEZ/2009</c:v>
                </c:pt>
                <c:pt idx="8">
                  <c:v>DEZ/2010</c:v>
                </c:pt>
                <c:pt idx="9">
                  <c:v>DEZ/2011</c:v>
                </c:pt>
                <c:pt idx="10">
                  <c:v>DEZ/2012</c:v>
                </c:pt>
                <c:pt idx="11">
                  <c:v>DEZ/2013</c:v>
                </c:pt>
                <c:pt idx="12">
                  <c:v>DEZ/2014</c:v>
                </c:pt>
                <c:pt idx="13">
                  <c:v>DEZ/2015</c:v>
                </c:pt>
                <c:pt idx="14">
                  <c:v>DEZ/2016</c:v>
                </c:pt>
              </c:strCache>
            </c:strRef>
          </c:cat>
          <c:val>
            <c:numRef>
              <c:f>'[4]Número de ativos'!$B$7:$P$7</c:f>
              <c:numCache>
                <c:formatCode>0</c:formatCode>
                <c:ptCount val="15"/>
                <c:pt idx="0">
                  <c:v>100</c:v>
                </c:pt>
                <c:pt idx="1">
                  <c:v>107.40414279418246</c:v>
                </c:pt>
                <c:pt idx="2">
                  <c:v>109.91626267078007</c:v>
                </c:pt>
                <c:pt idx="3">
                  <c:v>113.79462318201851</c:v>
                </c:pt>
                <c:pt idx="4">
                  <c:v>112.7368884971353</c:v>
                </c:pt>
                <c:pt idx="5">
                  <c:v>112.11987659762011</c:v>
                </c:pt>
                <c:pt idx="6">
                  <c:v>112.5165271044513</c:v>
                </c:pt>
                <c:pt idx="7">
                  <c:v>112.0758043190833</c:v>
                </c:pt>
                <c:pt idx="8">
                  <c:v>115.42529748788013</c:v>
                </c:pt>
                <c:pt idx="9">
                  <c:v>113.0013221683561</c:v>
                </c:pt>
                <c:pt idx="10">
                  <c:v>112.38431026884091</c:v>
                </c:pt>
                <c:pt idx="11">
                  <c:v>108.85852798589688</c:v>
                </c:pt>
                <c:pt idx="12">
                  <c:v>109.87219039224327</c:v>
                </c:pt>
                <c:pt idx="13">
                  <c:v>109.96033494931687</c:v>
                </c:pt>
                <c:pt idx="14">
                  <c:v>106.83120317320405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'[4]Número de ativos'!$A$11</c:f>
              <c:strCache>
                <c:ptCount val="1"/>
                <c:pt idx="0">
                  <c:v>Poder Judiciário </c:v>
                </c:pt>
              </c:strCache>
            </c:strRef>
          </c:tx>
          <c:marker>
            <c:symbol val="none"/>
          </c:marker>
          <c:cat>
            <c:strRef>
              <c:f>'[4]Número de ativos'!$B$3:$P$3</c:f>
              <c:strCache>
                <c:ptCount val="15"/>
                <c:pt idx="0">
                  <c:v>DEZ/2002</c:v>
                </c:pt>
                <c:pt idx="1">
                  <c:v>DEZ/2003</c:v>
                </c:pt>
                <c:pt idx="2">
                  <c:v>DEZ/2004</c:v>
                </c:pt>
                <c:pt idx="3">
                  <c:v>DEZ/2005</c:v>
                </c:pt>
                <c:pt idx="4">
                  <c:v>DEZ/2006</c:v>
                </c:pt>
                <c:pt idx="5">
                  <c:v>DEZ/2007</c:v>
                </c:pt>
                <c:pt idx="6">
                  <c:v>DEZ/2008</c:v>
                </c:pt>
                <c:pt idx="7">
                  <c:v>DEZ/2009</c:v>
                </c:pt>
                <c:pt idx="8">
                  <c:v>DEZ/2010</c:v>
                </c:pt>
                <c:pt idx="9">
                  <c:v>DEZ/2011</c:v>
                </c:pt>
                <c:pt idx="10">
                  <c:v>DEZ/2012</c:v>
                </c:pt>
                <c:pt idx="11">
                  <c:v>DEZ/2013</c:v>
                </c:pt>
                <c:pt idx="12">
                  <c:v>DEZ/2014</c:v>
                </c:pt>
                <c:pt idx="13">
                  <c:v>DEZ/2015</c:v>
                </c:pt>
                <c:pt idx="14">
                  <c:v>DEZ/2016</c:v>
                </c:pt>
              </c:strCache>
            </c:strRef>
          </c:cat>
          <c:val>
            <c:numRef>
              <c:f>'[4]Número de ativos'!$B$11:$P$11</c:f>
              <c:numCache>
                <c:formatCode>0.00</c:formatCode>
                <c:ptCount val="15"/>
                <c:pt idx="0">
                  <c:v>100</c:v>
                </c:pt>
                <c:pt idx="1">
                  <c:v>101.5224463240078</c:v>
                </c:pt>
                <c:pt idx="2">
                  <c:v>101.70461938841899</c:v>
                </c:pt>
                <c:pt idx="3">
                  <c:v>107.74235523747559</c:v>
                </c:pt>
                <c:pt idx="4">
                  <c:v>108.47104749512036</c:v>
                </c:pt>
                <c:pt idx="5">
                  <c:v>110.05855562784646</c:v>
                </c:pt>
                <c:pt idx="6">
                  <c:v>114.0793754066363</c:v>
                </c:pt>
                <c:pt idx="7">
                  <c:v>118.5296031229668</c:v>
                </c:pt>
                <c:pt idx="8">
                  <c:v>116.36955107351986</c:v>
                </c:pt>
                <c:pt idx="9">
                  <c:v>115.12036434612882</c:v>
                </c:pt>
                <c:pt idx="10">
                  <c:v>115.48471047495121</c:v>
                </c:pt>
                <c:pt idx="11">
                  <c:v>117.56668835393624</c:v>
                </c:pt>
                <c:pt idx="12">
                  <c:v>119.06310995445672</c:v>
                </c:pt>
                <c:pt idx="13">
                  <c:v>120.96291476903059</c:v>
                </c:pt>
                <c:pt idx="14">
                  <c:v>120.59856864020819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'[4]Número de ativos'!$A$15</c:f>
              <c:strCache>
                <c:ptCount val="1"/>
                <c:pt idx="0">
                  <c:v>Ministério Público</c:v>
                </c:pt>
              </c:strCache>
            </c:strRef>
          </c:tx>
          <c:marker>
            <c:symbol val="none"/>
          </c:marker>
          <c:cat>
            <c:strRef>
              <c:f>'[4]Número de ativos'!$B$3:$P$3</c:f>
              <c:strCache>
                <c:ptCount val="15"/>
                <c:pt idx="0">
                  <c:v>DEZ/2002</c:v>
                </c:pt>
                <c:pt idx="1">
                  <c:v>DEZ/2003</c:v>
                </c:pt>
                <c:pt idx="2">
                  <c:v>DEZ/2004</c:v>
                </c:pt>
                <c:pt idx="3">
                  <c:v>DEZ/2005</c:v>
                </c:pt>
                <c:pt idx="4">
                  <c:v>DEZ/2006</c:v>
                </c:pt>
                <c:pt idx="5">
                  <c:v>DEZ/2007</c:v>
                </c:pt>
                <c:pt idx="6">
                  <c:v>DEZ/2008</c:v>
                </c:pt>
                <c:pt idx="7">
                  <c:v>DEZ/2009</c:v>
                </c:pt>
                <c:pt idx="8">
                  <c:v>DEZ/2010</c:v>
                </c:pt>
                <c:pt idx="9">
                  <c:v>DEZ/2011</c:v>
                </c:pt>
                <c:pt idx="10">
                  <c:v>DEZ/2012</c:v>
                </c:pt>
                <c:pt idx="11">
                  <c:v>DEZ/2013</c:v>
                </c:pt>
                <c:pt idx="12">
                  <c:v>DEZ/2014</c:v>
                </c:pt>
                <c:pt idx="13">
                  <c:v>DEZ/2015</c:v>
                </c:pt>
                <c:pt idx="14">
                  <c:v>DEZ/2016</c:v>
                </c:pt>
              </c:strCache>
            </c:strRef>
          </c:cat>
          <c:val>
            <c:numRef>
              <c:f>'[4]Número de ativos'!$B$15:$P$15</c:f>
              <c:numCache>
                <c:formatCode>0.00</c:formatCode>
                <c:ptCount val="15"/>
                <c:pt idx="0">
                  <c:v>100</c:v>
                </c:pt>
                <c:pt idx="1">
                  <c:v>119.97541487400123</c:v>
                </c:pt>
                <c:pt idx="2">
                  <c:v>138.53718500307315</c:v>
                </c:pt>
                <c:pt idx="3">
                  <c:v>141.79471419791025</c:v>
                </c:pt>
                <c:pt idx="4">
                  <c:v>152.36631837738167</c:v>
                </c:pt>
                <c:pt idx="5">
                  <c:v>148.37123540258142</c:v>
                </c:pt>
                <c:pt idx="6">
                  <c:v>153.5341118623233</c:v>
                </c:pt>
                <c:pt idx="7">
                  <c:v>162.20036877689</c:v>
                </c:pt>
                <c:pt idx="8">
                  <c:v>162.81499692685927</c:v>
                </c:pt>
                <c:pt idx="9">
                  <c:v>162.63060848186848</c:v>
                </c:pt>
                <c:pt idx="10">
                  <c:v>167.17885679164107</c:v>
                </c:pt>
                <c:pt idx="11">
                  <c:v>168.96127842655193</c:v>
                </c:pt>
                <c:pt idx="12">
                  <c:v>182.6060233558697</c:v>
                </c:pt>
                <c:pt idx="13">
                  <c:v>182.05285802089736</c:v>
                </c:pt>
                <c:pt idx="14">
                  <c:v>181.62261831591886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'[4]Número de ativos'!$A$18</c:f>
              <c:strCache>
                <c:ptCount val="1"/>
                <c:pt idx="0">
                  <c:v>Poder Executivo - Administração Direta</c:v>
                </c:pt>
              </c:strCache>
            </c:strRef>
          </c:tx>
          <c:marker>
            <c:symbol val="none"/>
          </c:marker>
          <c:cat>
            <c:strRef>
              <c:f>'[4]Número de ativos'!$B$3:$P$3</c:f>
              <c:strCache>
                <c:ptCount val="15"/>
                <c:pt idx="0">
                  <c:v>DEZ/2002</c:v>
                </c:pt>
                <c:pt idx="1">
                  <c:v>DEZ/2003</c:v>
                </c:pt>
                <c:pt idx="2">
                  <c:v>DEZ/2004</c:v>
                </c:pt>
                <c:pt idx="3">
                  <c:v>DEZ/2005</c:v>
                </c:pt>
                <c:pt idx="4">
                  <c:v>DEZ/2006</c:v>
                </c:pt>
                <c:pt idx="5">
                  <c:v>DEZ/2007</c:v>
                </c:pt>
                <c:pt idx="6">
                  <c:v>DEZ/2008</c:v>
                </c:pt>
                <c:pt idx="7">
                  <c:v>DEZ/2009</c:v>
                </c:pt>
                <c:pt idx="8">
                  <c:v>DEZ/2010</c:v>
                </c:pt>
                <c:pt idx="9">
                  <c:v>DEZ/2011</c:v>
                </c:pt>
                <c:pt idx="10">
                  <c:v>DEZ/2012</c:v>
                </c:pt>
                <c:pt idx="11">
                  <c:v>DEZ/2013</c:v>
                </c:pt>
                <c:pt idx="12">
                  <c:v>DEZ/2014</c:v>
                </c:pt>
                <c:pt idx="13">
                  <c:v>DEZ/2015</c:v>
                </c:pt>
                <c:pt idx="14">
                  <c:v>DEZ/2016</c:v>
                </c:pt>
              </c:strCache>
            </c:strRef>
          </c:cat>
          <c:val>
            <c:numRef>
              <c:f>'[4]Número de ativos'!$B$19:$P$19</c:f>
              <c:numCache>
                <c:formatCode>0.00</c:formatCode>
                <c:ptCount val="15"/>
                <c:pt idx="0">
                  <c:v>100</c:v>
                </c:pt>
                <c:pt idx="1">
                  <c:v>100.57356439843362</c:v>
                </c:pt>
                <c:pt idx="2">
                  <c:v>101.11577640209755</c:v>
                </c:pt>
                <c:pt idx="3">
                  <c:v>98.845494169069326</c:v>
                </c:pt>
                <c:pt idx="4">
                  <c:v>98.370290224815122</c:v>
                </c:pt>
                <c:pt idx="5">
                  <c:v>94.14570871781001</c:v>
                </c:pt>
                <c:pt idx="6">
                  <c:v>90.998788936907914</c:v>
                </c:pt>
                <c:pt idx="7">
                  <c:v>91.739566107446507</c:v>
                </c:pt>
                <c:pt idx="8">
                  <c:v>91.372558662789629</c:v>
                </c:pt>
                <c:pt idx="9">
                  <c:v>91.022149544775516</c:v>
                </c:pt>
                <c:pt idx="10">
                  <c:v>93.824807736049721</c:v>
                </c:pt>
                <c:pt idx="11">
                  <c:v>91.181985282817038</c:v>
                </c:pt>
                <c:pt idx="12">
                  <c:v>91.682394093454718</c:v>
                </c:pt>
                <c:pt idx="13">
                  <c:v>86.640806063922</c:v>
                </c:pt>
                <c:pt idx="14">
                  <c:v>81.216841768766869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'[4]Número de ativos'!$A$22</c:f>
              <c:strCache>
                <c:ptCount val="1"/>
                <c:pt idx="0">
                  <c:v>Poder Executivo - Adminstração Indireta</c:v>
                </c:pt>
              </c:strCache>
            </c:strRef>
          </c:tx>
          <c:marker>
            <c:symbol val="none"/>
          </c:marker>
          <c:cat>
            <c:strRef>
              <c:f>'[4]Número de ativos'!$B$3:$P$3</c:f>
              <c:strCache>
                <c:ptCount val="15"/>
                <c:pt idx="0">
                  <c:v>DEZ/2002</c:v>
                </c:pt>
                <c:pt idx="1">
                  <c:v>DEZ/2003</c:v>
                </c:pt>
                <c:pt idx="2">
                  <c:v>DEZ/2004</c:v>
                </c:pt>
                <c:pt idx="3">
                  <c:v>DEZ/2005</c:v>
                </c:pt>
                <c:pt idx="4">
                  <c:v>DEZ/2006</c:v>
                </c:pt>
                <c:pt idx="5">
                  <c:v>DEZ/2007</c:v>
                </c:pt>
                <c:pt idx="6">
                  <c:v>DEZ/2008</c:v>
                </c:pt>
                <c:pt idx="7">
                  <c:v>DEZ/2009</c:v>
                </c:pt>
                <c:pt idx="8">
                  <c:v>DEZ/2010</c:v>
                </c:pt>
                <c:pt idx="9">
                  <c:v>DEZ/2011</c:v>
                </c:pt>
                <c:pt idx="10">
                  <c:v>DEZ/2012</c:v>
                </c:pt>
                <c:pt idx="11">
                  <c:v>DEZ/2013</c:v>
                </c:pt>
                <c:pt idx="12">
                  <c:v>DEZ/2014</c:v>
                </c:pt>
                <c:pt idx="13">
                  <c:v>DEZ/2015</c:v>
                </c:pt>
                <c:pt idx="14">
                  <c:v>DEZ/2016</c:v>
                </c:pt>
              </c:strCache>
            </c:strRef>
          </c:cat>
          <c:val>
            <c:numRef>
              <c:f>'[4]Número de ativos'!$B$23:$P$23</c:f>
              <c:numCache>
                <c:formatCode>0.00</c:formatCode>
                <c:ptCount val="15"/>
                <c:pt idx="0">
                  <c:v>100</c:v>
                </c:pt>
                <c:pt idx="1">
                  <c:v>98.423376077359677</c:v>
                </c:pt>
                <c:pt idx="2">
                  <c:v>97.782215682152611</c:v>
                </c:pt>
                <c:pt idx="3">
                  <c:v>95.753626235022068</c:v>
                </c:pt>
                <c:pt idx="4">
                  <c:v>98.486441034265297</c:v>
                </c:pt>
                <c:pt idx="5">
                  <c:v>91.517763296195071</c:v>
                </c:pt>
                <c:pt idx="6">
                  <c:v>88.763926844649987</c:v>
                </c:pt>
                <c:pt idx="7">
                  <c:v>92.074837082194662</c:v>
                </c:pt>
                <c:pt idx="8">
                  <c:v>90.477191507252471</c:v>
                </c:pt>
                <c:pt idx="9">
                  <c:v>91.696447340760983</c:v>
                </c:pt>
                <c:pt idx="10">
                  <c:v>92.7685516081564</c:v>
                </c:pt>
                <c:pt idx="11">
                  <c:v>96.993903720832449</c:v>
                </c:pt>
                <c:pt idx="12">
                  <c:v>103.23733445448812</c:v>
                </c:pt>
                <c:pt idx="13">
                  <c:v>105.74942190456169</c:v>
                </c:pt>
                <c:pt idx="14">
                  <c:v>96.047929367248258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25280"/>
        <c:axId val="125023744"/>
      </c:lineChart>
      <c:valAx>
        <c:axId val="125023744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125025280"/>
        <c:crosses val="autoZero"/>
        <c:crossBetween val="between"/>
      </c:valAx>
      <c:catAx>
        <c:axId val="125025280"/>
        <c:scaling>
          <c:orientation val="minMax"/>
        </c:scaling>
        <c:delete val="1"/>
        <c:axPos val="b"/>
        <c:majorTickMark val="out"/>
        <c:minorTickMark val="none"/>
        <c:tickLblPos val="nextTo"/>
        <c:crossAx val="125023744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'Gráfico 3'!$A$11</c:f>
              <c:strCache>
                <c:ptCount val="1"/>
                <c:pt idx="0">
                  <c:v>Secretária da Educação (eixo da esquerda)</c:v>
                </c:pt>
              </c:strCache>
            </c:strRef>
          </c:tx>
          <c:marker>
            <c:symbol val="none"/>
          </c:marker>
          <c:cat>
            <c:strRef>
              <c:f>'Gráfico 3'!$B$3:$P$3</c:f>
              <c:strCache>
                <c:ptCount val="15"/>
                <c:pt idx="0">
                  <c:v>DEZ/2002</c:v>
                </c:pt>
                <c:pt idx="1">
                  <c:v>DEZ/2003</c:v>
                </c:pt>
                <c:pt idx="2">
                  <c:v>DEZ/2004</c:v>
                </c:pt>
                <c:pt idx="3">
                  <c:v>DEZ/2005</c:v>
                </c:pt>
                <c:pt idx="4">
                  <c:v>DEZ/2006</c:v>
                </c:pt>
                <c:pt idx="5">
                  <c:v>DEZ/2007</c:v>
                </c:pt>
                <c:pt idx="6">
                  <c:v>DEZ/2008</c:v>
                </c:pt>
                <c:pt idx="7">
                  <c:v>DEZ/2009</c:v>
                </c:pt>
                <c:pt idx="8">
                  <c:v>DEZ/2010</c:v>
                </c:pt>
                <c:pt idx="9">
                  <c:v>DEZ/2011</c:v>
                </c:pt>
                <c:pt idx="10">
                  <c:v>DEZ/2012</c:v>
                </c:pt>
                <c:pt idx="11">
                  <c:v>DEZ/2013</c:v>
                </c:pt>
                <c:pt idx="12">
                  <c:v>DEZ/2014</c:v>
                </c:pt>
                <c:pt idx="13">
                  <c:v>DEZ/2015</c:v>
                </c:pt>
                <c:pt idx="14">
                  <c:v>DEZ/2016</c:v>
                </c:pt>
              </c:strCache>
            </c:strRef>
          </c:cat>
          <c:val>
            <c:numRef>
              <c:f>'Gráfico 3'!$B$11:$P$11</c:f>
              <c:numCache>
                <c:formatCode>#,##0</c:formatCode>
                <c:ptCount val="15"/>
                <c:pt idx="0">
                  <c:v>111484</c:v>
                </c:pt>
                <c:pt idx="1">
                  <c:v>112213</c:v>
                </c:pt>
                <c:pt idx="2">
                  <c:v>113276</c:v>
                </c:pt>
                <c:pt idx="3">
                  <c:v>110266</c:v>
                </c:pt>
                <c:pt idx="4">
                  <c:v>109497</c:v>
                </c:pt>
                <c:pt idx="5">
                  <c:v>104643</c:v>
                </c:pt>
                <c:pt idx="6">
                  <c:v>100377</c:v>
                </c:pt>
                <c:pt idx="7">
                  <c:v>98987</c:v>
                </c:pt>
                <c:pt idx="8">
                  <c:v>97644</c:v>
                </c:pt>
                <c:pt idx="9">
                  <c:v>98085</c:v>
                </c:pt>
                <c:pt idx="10">
                  <c:v>100919</c:v>
                </c:pt>
                <c:pt idx="11">
                  <c:v>98571</c:v>
                </c:pt>
                <c:pt idx="12">
                  <c:v>99564</c:v>
                </c:pt>
                <c:pt idx="13">
                  <c:v>94685</c:v>
                </c:pt>
                <c:pt idx="14">
                  <c:v>88895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03200"/>
        <c:axId val="156404736"/>
      </c:lineChart>
      <c:lineChart>
        <c:grouping val="standard"/>
        <c:varyColors val="0"/>
        <c:ser>
          <c:idx val="0"/>
          <c:order val="0"/>
          <c:tx>
            <c:strRef>
              <c:f>'Gráfico 3'!$A$9</c:f>
              <c:strCache>
                <c:ptCount val="1"/>
                <c:pt idx="0">
                  <c:v>Brigada Militar (eixo da direita)</c:v>
                </c:pt>
              </c:strCache>
            </c:strRef>
          </c:tx>
          <c:marker>
            <c:symbol val="none"/>
          </c:marker>
          <c:cat>
            <c:strRef>
              <c:f>'Gráfico 3'!$B$3:$P$3</c:f>
              <c:strCache>
                <c:ptCount val="15"/>
                <c:pt idx="0">
                  <c:v>DEZ/2002</c:v>
                </c:pt>
                <c:pt idx="1">
                  <c:v>DEZ/2003</c:v>
                </c:pt>
                <c:pt idx="2">
                  <c:v>DEZ/2004</c:v>
                </c:pt>
                <c:pt idx="3">
                  <c:v>DEZ/2005</c:v>
                </c:pt>
                <c:pt idx="4">
                  <c:v>DEZ/2006</c:v>
                </c:pt>
                <c:pt idx="5">
                  <c:v>DEZ/2007</c:v>
                </c:pt>
                <c:pt idx="6">
                  <c:v>DEZ/2008</c:v>
                </c:pt>
                <c:pt idx="7">
                  <c:v>DEZ/2009</c:v>
                </c:pt>
                <c:pt idx="8">
                  <c:v>DEZ/2010</c:v>
                </c:pt>
                <c:pt idx="9">
                  <c:v>DEZ/2011</c:v>
                </c:pt>
                <c:pt idx="10">
                  <c:v>DEZ/2012</c:v>
                </c:pt>
                <c:pt idx="11">
                  <c:v>DEZ/2013</c:v>
                </c:pt>
                <c:pt idx="12">
                  <c:v>DEZ/2014</c:v>
                </c:pt>
                <c:pt idx="13">
                  <c:v>DEZ/2015</c:v>
                </c:pt>
                <c:pt idx="14">
                  <c:v>DEZ/2016</c:v>
                </c:pt>
              </c:strCache>
            </c:strRef>
          </c:cat>
          <c:val>
            <c:numRef>
              <c:f>'Gráfico 3'!$B$9:$P$9</c:f>
              <c:numCache>
                <c:formatCode>#,##0</c:formatCode>
                <c:ptCount val="15"/>
                <c:pt idx="0">
                  <c:v>25397</c:v>
                </c:pt>
                <c:pt idx="1">
                  <c:v>25839</c:v>
                </c:pt>
                <c:pt idx="2">
                  <c:v>25613</c:v>
                </c:pt>
                <c:pt idx="3">
                  <c:v>25321</c:v>
                </c:pt>
                <c:pt idx="4">
                  <c:v>26590</c:v>
                </c:pt>
                <c:pt idx="5">
                  <c:v>24702</c:v>
                </c:pt>
                <c:pt idx="6">
                  <c:v>24141</c:v>
                </c:pt>
                <c:pt idx="7">
                  <c:v>26748</c:v>
                </c:pt>
                <c:pt idx="8">
                  <c:v>26184</c:v>
                </c:pt>
                <c:pt idx="9">
                  <c:v>25157</c:v>
                </c:pt>
                <c:pt idx="10">
                  <c:v>26666</c:v>
                </c:pt>
                <c:pt idx="11">
                  <c:v>25313</c:v>
                </c:pt>
                <c:pt idx="12">
                  <c:v>23819</c:v>
                </c:pt>
                <c:pt idx="13">
                  <c:v>21551</c:v>
                </c:pt>
                <c:pt idx="14">
                  <c:v>20551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3'!$A$10</c:f>
              <c:strCache>
                <c:ptCount val="1"/>
                <c:pt idx="0">
                  <c:v>Polícia Civil (eixo da direita)</c:v>
                </c:pt>
              </c:strCache>
            </c:strRef>
          </c:tx>
          <c:marker>
            <c:symbol val="none"/>
          </c:marker>
          <c:cat>
            <c:strRef>
              <c:f>'Gráfico 3'!$B$3:$P$3</c:f>
              <c:strCache>
                <c:ptCount val="15"/>
                <c:pt idx="0">
                  <c:v>DEZ/2002</c:v>
                </c:pt>
                <c:pt idx="1">
                  <c:v>DEZ/2003</c:v>
                </c:pt>
                <c:pt idx="2">
                  <c:v>DEZ/2004</c:v>
                </c:pt>
                <c:pt idx="3">
                  <c:v>DEZ/2005</c:v>
                </c:pt>
                <c:pt idx="4">
                  <c:v>DEZ/2006</c:v>
                </c:pt>
                <c:pt idx="5">
                  <c:v>DEZ/2007</c:v>
                </c:pt>
                <c:pt idx="6">
                  <c:v>DEZ/2008</c:v>
                </c:pt>
                <c:pt idx="7">
                  <c:v>DEZ/2009</c:v>
                </c:pt>
                <c:pt idx="8">
                  <c:v>DEZ/2010</c:v>
                </c:pt>
                <c:pt idx="9">
                  <c:v>DEZ/2011</c:v>
                </c:pt>
                <c:pt idx="10">
                  <c:v>DEZ/2012</c:v>
                </c:pt>
                <c:pt idx="11">
                  <c:v>DEZ/2013</c:v>
                </c:pt>
                <c:pt idx="12">
                  <c:v>DEZ/2014</c:v>
                </c:pt>
                <c:pt idx="13">
                  <c:v>DEZ/2015</c:v>
                </c:pt>
                <c:pt idx="14">
                  <c:v>DEZ/2016</c:v>
                </c:pt>
              </c:strCache>
            </c:strRef>
          </c:cat>
          <c:val>
            <c:numRef>
              <c:f>'Gráfico 3'!$B$10:$P$10</c:f>
              <c:numCache>
                <c:formatCode>General</c:formatCode>
                <c:ptCount val="15"/>
                <c:pt idx="6" formatCode="#,##0">
                  <c:v>5835</c:v>
                </c:pt>
                <c:pt idx="7" formatCode="#,##0">
                  <c:v>5623</c:v>
                </c:pt>
                <c:pt idx="8" formatCode="#,##0">
                  <c:v>6216</c:v>
                </c:pt>
                <c:pt idx="9" formatCode="#,##0">
                  <c:v>5756</c:v>
                </c:pt>
                <c:pt idx="10" formatCode="#,##0">
                  <c:v>6071</c:v>
                </c:pt>
                <c:pt idx="11" formatCode="#,##0">
                  <c:v>5788</c:v>
                </c:pt>
                <c:pt idx="12" formatCode="#,##0">
                  <c:v>6145</c:v>
                </c:pt>
                <c:pt idx="13" formatCode="#,##0">
                  <c:v>5735</c:v>
                </c:pt>
                <c:pt idx="14" formatCode="#,##0">
                  <c:v>5504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12160"/>
        <c:axId val="156410624"/>
      </c:lineChart>
      <c:catAx>
        <c:axId val="1564032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156404736"/>
        <c:crosses val="autoZero"/>
        <c:auto val="1"/>
        <c:lblAlgn val="ctr"/>
        <c:lblOffset val="100"/>
        <c:noMultiLvlLbl val="0"/>
      </c:catAx>
      <c:valAx>
        <c:axId val="156404736"/>
        <c:scaling>
          <c:orientation val="minMax"/>
          <c:max val="120000"/>
          <c:min val="80000"/>
        </c:scaling>
        <c:delete val="0"/>
        <c:axPos val="l"/>
        <c:numFmt formatCode="#,##0" sourceLinked="1"/>
        <c:majorTickMark val="out"/>
        <c:minorTickMark val="none"/>
        <c:tickLblPos val="nextTo"/>
        <c:crossAx val="156403200"/>
        <c:crosses val="autoZero"/>
        <c:crossBetween val="between"/>
      </c:valAx>
      <c:valAx>
        <c:axId val="1564106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156412160"/>
        <c:crosses val="max"/>
        <c:crossBetween val="between"/>
      </c:valAx>
      <c:catAx>
        <c:axId val="156412160"/>
        <c:scaling>
          <c:orientation val="minMax"/>
        </c:scaling>
        <c:delete val="1"/>
        <c:axPos val="b"/>
        <c:majorTickMark val="out"/>
        <c:minorTickMark val="none"/>
        <c:tickLblPos val="none"/>
        <c:crossAx val="156410624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75" footer="0.3149606200000017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'gráfico 6 e 7'!$A$17</c:f>
              <c:strCache>
                <c:ptCount val="1"/>
                <c:pt idx="0">
                  <c:v>Secretária da Educação (eixo da esquerda)</c:v>
                </c:pt>
              </c:strCache>
            </c:strRef>
          </c:tx>
          <c:marker>
            <c:symbol val="none"/>
          </c:marker>
          <c:cat>
            <c:strRef>
              <c:f>'gráfico 6 e 7'!$B$3:$P$3</c:f>
              <c:strCache>
                <c:ptCount val="15"/>
                <c:pt idx="0">
                  <c:v>DEZ/2002</c:v>
                </c:pt>
                <c:pt idx="1">
                  <c:v>DEZ/2003</c:v>
                </c:pt>
                <c:pt idx="2">
                  <c:v>DEZ/2004</c:v>
                </c:pt>
                <c:pt idx="3">
                  <c:v>DEZ/2005</c:v>
                </c:pt>
                <c:pt idx="4">
                  <c:v>DEZ/2006</c:v>
                </c:pt>
                <c:pt idx="5">
                  <c:v>DEZ/2007</c:v>
                </c:pt>
                <c:pt idx="6">
                  <c:v>DEZ/2008</c:v>
                </c:pt>
                <c:pt idx="7">
                  <c:v>DEZ/2009</c:v>
                </c:pt>
                <c:pt idx="8">
                  <c:v>DEZ/2010</c:v>
                </c:pt>
                <c:pt idx="9">
                  <c:v>DEZ/2011</c:v>
                </c:pt>
                <c:pt idx="10">
                  <c:v>DEZ/2012</c:v>
                </c:pt>
                <c:pt idx="11">
                  <c:v>DEZ/2013</c:v>
                </c:pt>
                <c:pt idx="12">
                  <c:v>DEZ/2014</c:v>
                </c:pt>
                <c:pt idx="13">
                  <c:v>DEZ/2015</c:v>
                </c:pt>
                <c:pt idx="14">
                  <c:v>DEZ/2016</c:v>
                </c:pt>
              </c:strCache>
            </c:strRef>
          </c:cat>
          <c:val>
            <c:numRef>
              <c:f>'gráfico 6 e 7'!$B$17:$P$17</c:f>
              <c:numCache>
                <c:formatCode>#,##0</c:formatCode>
                <c:ptCount val="15"/>
                <c:pt idx="0">
                  <c:v>70089</c:v>
                </c:pt>
                <c:pt idx="1">
                  <c:v>72712</c:v>
                </c:pt>
                <c:pt idx="2">
                  <c:v>74319</c:v>
                </c:pt>
                <c:pt idx="3">
                  <c:v>75281</c:v>
                </c:pt>
                <c:pt idx="4">
                  <c:v>76598</c:v>
                </c:pt>
                <c:pt idx="5">
                  <c:v>78872</c:v>
                </c:pt>
                <c:pt idx="6">
                  <c:v>81901</c:v>
                </c:pt>
                <c:pt idx="7">
                  <c:v>85859</c:v>
                </c:pt>
                <c:pt idx="8">
                  <c:v>88450</c:v>
                </c:pt>
                <c:pt idx="9">
                  <c:v>91137</c:v>
                </c:pt>
                <c:pt idx="10">
                  <c:v>93431</c:v>
                </c:pt>
                <c:pt idx="11">
                  <c:v>95351</c:v>
                </c:pt>
                <c:pt idx="12">
                  <c:v>97618</c:v>
                </c:pt>
                <c:pt idx="13">
                  <c:v>100820</c:v>
                </c:pt>
                <c:pt idx="14">
                  <c:v>104014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94112"/>
        <c:axId val="157195648"/>
      </c:lineChart>
      <c:lineChart>
        <c:grouping val="standard"/>
        <c:varyColors val="0"/>
        <c:ser>
          <c:idx val="0"/>
          <c:order val="0"/>
          <c:tx>
            <c:strRef>
              <c:f>'gráfico 6 e 7'!$A$15</c:f>
              <c:strCache>
                <c:ptCount val="1"/>
                <c:pt idx="0">
                  <c:v>Brigada Militar (eixo da direita)</c:v>
                </c:pt>
              </c:strCache>
            </c:strRef>
          </c:tx>
          <c:marker>
            <c:symbol val="none"/>
          </c:marker>
          <c:cat>
            <c:strRef>
              <c:f>'gráfico 6 e 7'!$B$3:$P$3</c:f>
              <c:strCache>
                <c:ptCount val="15"/>
                <c:pt idx="0">
                  <c:v>DEZ/2002</c:v>
                </c:pt>
                <c:pt idx="1">
                  <c:v>DEZ/2003</c:v>
                </c:pt>
                <c:pt idx="2">
                  <c:v>DEZ/2004</c:v>
                </c:pt>
                <c:pt idx="3">
                  <c:v>DEZ/2005</c:v>
                </c:pt>
                <c:pt idx="4">
                  <c:v>DEZ/2006</c:v>
                </c:pt>
                <c:pt idx="5">
                  <c:v>DEZ/2007</c:v>
                </c:pt>
                <c:pt idx="6">
                  <c:v>DEZ/2008</c:v>
                </c:pt>
                <c:pt idx="7">
                  <c:v>DEZ/2009</c:v>
                </c:pt>
                <c:pt idx="8">
                  <c:v>DEZ/2010</c:v>
                </c:pt>
                <c:pt idx="9">
                  <c:v>DEZ/2011</c:v>
                </c:pt>
                <c:pt idx="10">
                  <c:v>DEZ/2012</c:v>
                </c:pt>
                <c:pt idx="11">
                  <c:v>DEZ/2013</c:v>
                </c:pt>
                <c:pt idx="12">
                  <c:v>DEZ/2014</c:v>
                </c:pt>
                <c:pt idx="13">
                  <c:v>DEZ/2015</c:v>
                </c:pt>
                <c:pt idx="14">
                  <c:v>DEZ/2016</c:v>
                </c:pt>
              </c:strCache>
            </c:strRef>
          </c:cat>
          <c:val>
            <c:numRef>
              <c:f>'gráfico 6 e 7'!$B$15:$P$15</c:f>
              <c:numCache>
                <c:formatCode>#,##0</c:formatCode>
                <c:ptCount val="15"/>
                <c:pt idx="0">
                  <c:v>14385</c:v>
                </c:pt>
                <c:pt idx="1">
                  <c:v>15022</c:v>
                </c:pt>
                <c:pt idx="2">
                  <c:v>15543</c:v>
                </c:pt>
                <c:pt idx="3">
                  <c:v>16117</c:v>
                </c:pt>
                <c:pt idx="4">
                  <c:v>16693</c:v>
                </c:pt>
                <c:pt idx="5">
                  <c:v>17618</c:v>
                </c:pt>
                <c:pt idx="6">
                  <c:v>18594</c:v>
                </c:pt>
                <c:pt idx="7">
                  <c:v>19242</c:v>
                </c:pt>
                <c:pt idx="8">
                  <c:v>19215</c:v>
                </c:pt>
                <c:pt idx="9">
                  <c:v>19694</c:v>
                </c:pt>
                <c:pt idx="10">
                  <c:v>19915</c:v>
                </c:pt>
                <c:pt idx="11">
                  <c:v>20237</c:v>
                </c:pt>
                <c:pt idx="12">
                  <c:v>21080</c:v>
                </c:pt>
                <c:pt idx="13">
                  <c:v>22464</c:v>
                </c:pt>
                <c:pt idx="14">
                  <c:v>24044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6 e 7'!$A$16</c:f>
              <c:strCache>
                <c:ptCount val="1"/>
                <c:pt idx="0">
                  <c:v>Polícia Civil (eixo da direita)</c:v>
                </c:pt>
              </c:strCache>
            </c:strRef>
          </c:tx>
          <c:marker>
            <c:symbol val="none"/>
          </c:marker>
          <c:cat>
            <c:strRef>
              <c:f>'gráfico 6 e 7'!$B$3:$P$3</c:f>
              <c:strCache>
                <c:ptCount val="15"/>
                <c:pt idx="0">
                  <c:v>DEZ/2002</c:v>
                </c:pt>
                <c:pt idx="1">
                  <c:v>DEZ/2003</c:v>
                </c:pt>
                <c:pt idx="2">
                  <c:v>DEZ/2004</c:v>
                </c:pt>
                <c:pt idx="3">
                  <c:v>DEZ/2005</c:v>
                </c:pt>
                <c:pt idx="4">
                  <c:v>DEZ/2006</c:v>
                </c:pt>
                <c:pt idx="5">
                  <c:v>DEZ/2007</c:v>
                </c:pt>
                <c:pt idx="6">
                  <c:v>DEZ/2008</c:v>
                </c:pt>
                <c:pt idx="7">
                  <c:v>DEZ/2009</c:v>
                </c:pt>
                <c:pt idx="8">
                  <c:v>DEZ/2010</c:v>
                </c:pt>
                <c:pt idx="9">
                  <c:v>DEZ/2011</c:v>
                </c:pt>
                <c:pt idx="10">
                  <c:v>DEZ/2012</c:v>
                </c:pt>
                <c:pt idx="11">
                  <c:v>DEZ/2013</c:v>
                </c:pt>
                <c:pt idx="12">
                  <c:v>DEZ/2014</c:v>
                </c:pt>
                <c:pt idx="13">
                  <c:v>DEZ/2015</c:v>
                </c:pt>
                <c:pt idx="14">
                  <c:v>DEZ/2016</c:v>
                </c:pt>
              </c:strCache>
            </c:strRef>
          </c:cat>
          <c:val>
            <c:numRef>
              <c:f>'gráfico 6 e 7'!$B$16:$P$16</c:f>
              <c:numCache>
                <c:formatCode>General</c:formatCode>
                <c:ptCount val="15"/>
                <c:pt idx="6" formatCode="#,##0">
                  <c:v>4180</c:v>
                </c:pt>
                <c:pt idx="7" formatCode="#,##0">
                  <c:v>4191</c:v>
                </c:pt>
                <c:pt idx="8" formatCode="#,##0">
                  <c:v>4108</c:v>
                </c:pt>
                <c:pt idx="9" formatCode="#,##0">
                  <c:v>4451</c:v>
                </c:pt>
                <c:pt idx="10" formatCode="#,##0">
                  <c:v>4716</c:v>
                </c:pt>
                <c:pt idx="11" formatCode="#,##0">
                  <c:v>4839</c:v>
                </c:pt>
                <c:pt idx="12" formatCode="#,##0">
                  <c:v>4995</c:v>
                </c:pt>
                <c:pt idx="13" formatCode="#,##0">
                  <c:v>5321</c:v>
                </c:pt>
                <c:pt idx="14" formatCode="#,##0">
                  <c:v>5757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14944"/>
        <c:axId val="156513408"/>
      </c:lineChart>
      <c:catAx>
        <c:axId val="1571941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157195648"/>
        <c:crosses val="autoZero"/>
        <c:auto val="1"/>
        <c:lblAlgn val="ctr"/>
        <c:lblOffset val="100"/>
        <c:noMultiLvlLbl val="0"/>
      </c:catAx>
      <c:valAx>
        <c:axId val="157195648"/>
        <c:scaling>
          <c:orientation val="minMax"/>
          <c:min val="60000"/>
        </c:scaling>
        <c:delete val="0"/>
        <c:axPos val="l"/>
        <c:numFmt formatCode="#,##0" sourceLinked="1"/>
        <c:majorTickMark val="out"/>
        <c:minorTickMark val="none"/>
        <c:tickLblPos val="nextTo"/>
        <c:crossAx val="157194112"/>
        <c:crosses val="autoZero"/>
        <c:crossBetween val="between"/>
      </c:valAx>
      <c:valAx>
        <c:axId val="15651340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156514944"/>
        <c:crosses val="max"/>
        <c:crossBetween val="between"/>
      </c:valAx>
      <c:catAx>
        <c:axId val="156514944"/>
        <c:scaling>
          <c:orientation val="minMax"/>
        </c:scaling>
        <c:delete val="1"/>
        <c:axPos val="b"/>
        <c:majorTickMark val="out"/>
        <c:minorTickMark val="none"/>
        <c:tickLblPos val="none"/>
        <c:crossAx val="156513408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63" footer="0.3149606200000016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'gráfico 6 e 7'!$A$10</c:f>
              <c:strCache>
                <c:ptCount val="1"/>
                <c:pt idx="0">
                  <c:v>Poder Executivo - Administração Direta (eixo da esquerda)</c:v>
                </c:pt>
              </c:strCache>
            </c:strRef>
          </c:tx>
          <c:marker>
            <c:symbol val="none"/>
          </c:marker>
          <c:cat>
            <c:strRef>
              <c:f>'gráfico 6 e 7'!$B$3:$P$3</c:f>
              <c:strCache>
                <c:ptCount val="15"/>
                <c:pt idx="0">
                  <c:v>DEZ/2002</c:v>
                </c:pt>
                <c:pt idx="1">
                  <c:v>DEZ/2003</c:v>
                </c:pt>
                <c:pt idx="2">
                  <c:v>DEZ/2004</c:v>
                </c:pt>
                <c:pt idx="3">
                  <c:v>DEZ/2005</c:v>
                </c:pt>
                <c:pt idx="4">
                  <c:v>DEZ/2006</c:v>
                </c:pt>
                <c:pt idx="5">
                  <c:v>DEZ/2007</c:v>
                </c:pt>
                <c:pt idx="6">
                  <c:v>DEZ/2008</c:v>
                </c:pt>
                <c:pt idx="7">
                  <c:v>DEZ/2009</c:v>
                </c:pt>
                <c:pt idx="8">
                  <c:v>DEZ/2010</c:v>
                </c:pt>
                <c:pt idx="9">
                  <c:v>DEZ/2011</c:v>
                </c:pt>
                <c:pt idx="10">
                  <c:v>DEZ/2012</c:v>
                </c:pt>
                <c:pt idx="11">
                  <c:v>DEZ/2013</c:v>
                </c:pt>
                <c:pt idx="12">
                  <c:v>DEZ/2014</c:v>
                </c:pt>
                <c:pt idx="13">
                  <c:v>DEZ/2015</c:v>
                </c:pt>
                <c:pt idx="14">
                  <c:v>DEZ/2016</c:v>
                </c:pt>
              </c:strCache>
            </c:strRef>
          </c:cat>
          <c:val>
            <c:numRef>
              <c:f>'gráfico 6 e 7'!$B$13:$P$13</c:f>
              <c:numCache>
                <c:formatCode>#,##0</c:formatCode>
                <c:ptCount val="15"/>
                <c:pt idx="0">
                  <c:v>107255</c:v>
                </c:pt>
                <c:pt idx="1">
                  <c:v>103961</c:v>
                </c:pt>
                <c:pt idx="2">
                  <c:v>106216</c:v>
                </c:pt>
                <c:pt idx="3">
                  <c:v>107840</c:v>
                </c:pt>
                <c:pt idx="4">
                  <c:v>109805</c:v>
                </c:pt>
                <c:pt idx="5">
                  <c:v>113191</c:v>
                </c:pt>
                <c:pt idx="6">
                  <c:v>121451</c:v>
                </c:pt>
                <c:pt idx="7">
                  <c:v>126024</c:v>
                </c:pt>
                <c:pt idx="8">
                  <c:v>128290</c:v>
                </c:pt>
                <c:pt idx="9">
                  <c:v>132146</c:v>
                </c:pt>
                <c:pt idx="10">
                  <c:v>135435</c:v>
                </c:pt>
                <c:pt idx="11">
                  <c:v>137967</c:v>
                </c:pt>
                <c:pt idx="12">
                  <c:v>141142</c:v>
                </c:pt>
                <c:pt idx="13">
                  <c:v>146434</c:v>
                </c:pt>
                <c:pt idx="14">
                  <c:v>151668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60000"/>
        <c:axId val="156565888"/>
      </c:lineChart>
      <c:lineChart>
        <c:grouping val="standard"/>
        <c:varyColors val="0"/>
        <c:ser>
          <c:idx val="0"/>
          <c:order val="0"/>
          <c:tx>
            <c:strRef>
              <c:f>'gráfico 6 e 7'!$A$4</c:f>
              <c:strCache>
                <c:ptCount val="1"/>
                <c:pt idx="0">
                  <c:v>Poder Legislativo (eixo da direita)</c:v>
                </c:pt>
              </c:strCache>
            </c:strRef>
          </c:tx>
          <c:marker>
            <c:symbol val="none"/>
          </c:marker>
          <c:cat>
            <c:strRef>
              <c:f>'gráfico 6 e 7'!$B$3:$P$3</c:f>
              <c:strCache>
                <c:ptCount val="15"/>
                <c:pt idx="0">
                  <c:v>DEZ/2002</c:v>
                </c:pt>
                <c:pt idx="1">
                  <c:v>DEZ/2003</c:v>
                </c:pt>
                <c:pt idx="2">
                  <c:v>DEZ/2004</c:v>
                </c:pt>
                <c:pt idx="3">
                  <c:v>DEZ/2005</c:v>
                </c:pt>
                <c:pt idx="4">
                  <c:v>DEZ/2006</c:v>
                </c:pt>
                <c:pt idx="5">
                  <c:v>DEZ/2007</c:v>
                </c:pt>
                <c:pt idx="6">
                  <c:v>DEZ/2008</c:v>
                </c:pt>
                <c:pt idx="7">
                  <c:v>DEZ/2009</c:v>
                </c:pt>
                <c:pt idx="8">
                  <c:v>DEZ/2010</c:v>
                </c:pt>
                <c:pt idx="9">
                  <c:v>DEZ/2011</c:v>
                </c:pt>
                <c:pt idx="10">
                  <c:v>DEZ/2012</c:v>
                </c:pt>
                <c:pt idx="11">
                  <c:v>DEZ/2013</c:v>
                </c:pt>
                <c:pt idx="12">
                  <c:v>DEZ/2014</c:v>
                </c:pt>
                <c:pt idx="13">
                  <c:v>DEZ/2015</c:v>
                </c:pt>
                <c:pt idx="14">
                  <c:v>DEZ/2016</c:v>
                </c:pt>
              </c:strCache>
            </c:strRef>
          </c:cat>
          <c:val>
            <c:numRef>
              <c:f>'gráfico 6 e 7'!$B$4:$P$4</c:f>
              <c:numCache>
                <c:formatCode>#,##0</c:formatCode>
                <c:ptCount val="15"/>
                <c:pt idx="0">
                  <c:v>1007</c:v>
                </c:pt>
                <c:pt idx="1">
                  <c:v>1045</c:v>
                </c:pt>
                <c:pt idx="2">
                  <c:v>1050</c:v>
                </c:pt>
                <c:pt idx="3">
                  <c:v>1039</c:v>
                </c:pt>
                <c:pt idx="4">
                  <c:v>1028</c:v>
                </c:pt>
                <c:pt idx="5">
                  <c:v>1014</c:v>
                </c:pt>
                <c:pt idx="6">
                  <c:v>1000</c:v>
                </c:pt>
                <c:pt idx="7">
                  <c:v>1028</c:v>
                </c:pt>
                <c:pt idx="8">
                  <c:v>1051</c:v>
                </c:pt>
                <c:pt idx="9">
                  <c:v>1084</c:v>
                </c:pt>
                <c:pt idx="10">
                  <c:v>1088</c:v>
                </c:pt>
                <c:pt idx="11">
                  <c:v>1176</c:v>
                </c:pt>
                <c:pt idx="12">
                  <c:v>1213</c:v>
                </c:pt>
                <c:pt idx="13">
                  <c:v>1246</c:v>
                </c:pt>
                <c:pt idx="14">
                  <c:v>1272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6 e 7'!$A$6</c:f>
              <c:strCache>
                <c:ptCount val="1"/>
                <c:pt idx="0">
                  <c:v>Poder Judiciário (eixo da direita)</c:v>
                </c:pt>
              </c:strCache>
            </c:strRef>
          </c:tx>
          <c:marker>
            <c:symbol val="none"/>
          </c:marker>
          <c:cat>
            <c:strRef>
              <c:f>'gráfico 6 e 7'!$B$3:$P$3</c:f>
              <c:strCache>
                <c:ptCount val="15"/>
                <c:pt idx="0">
                  <c:v>DEZ/2002</c:v>
                </c:pt>
                <c:pt idx="1">
                  <c:v>DEZ/2003</c:v>
                </c:pt>
                <c:pt idx="2">
                  <c:v>DEZ/2004</c:v>
                </c:pt>
                <c:pt idx="3">
                  <c:v>DEZ/2005</c:v>
                </c:pt>
                <c:pt idx="4">
                  <c:v>DEZ/2006</c:v>
                </c:pt>
                <c:pt idx="5">
                  <c:v>DEZ/2007</c:v>
                </c:pt>
                <c:pt idx="6">
                  <c:v>DEZ/2008</c:v>
                </c:pt>
                <c:pt idx="7">
                  <c:v>DEZ/2009</c:v>
                </c:pt>
                <c:pt idx="8">
                  <c:v>DEZ/2010</c:v>
                </c:pt>
                <c:pt idx="9">
                  <c:v>DEZ/2011</c:v>
                </c:pt>
                <c:pt idx="10">
                  <c:v>DEZ/2012</c:v>
                </c:pt>
                <c:pt idx="11">
                  <c:v>DEZ/2013</c:v>
                </c:pt>
                <c:pt idx="12">
                  <c:v>DEZ/2014</c:v>
                </c:pt>
                <c:pt idx="13">
                  <c:v>DEZ/2015</c:v>
                </c:pt>
                <c:pt idx="14">
                  <c:v>DEZ/2016</c:v>
                </c:pt>
              </c:strCache>
            </c:strRef>
          </c:cat>
          <c:val>
            <c:numRef>
              <c:f>'gráfico 6 e 7'!$B$6:$P$6</c:f>
              <c:numCache>
                <c:formatCode>#,##0</c:formatCode>
                <c:ptCount val="15"/>
                <c:pt idx="0">
                  <c:v>2609</c:v>
                </c:pt>
                <c:pt idx="1">
                  <c:v>2752</c:v>
                </c:pt>
                <c:pt idx="2">
                  <c:v>2781</c:v>
                </c:pt>
                <c:pt idx="3">
                  <c:v>2772</c:v>
                </c:pt>
                <c:pt idx="4">
                  <c:v>2786</c:v>
                </c:pt>
                <c:pt idx="5">
                  <c:v>2820</c:v>
                </c:pt>
                <c:pt idx="6">
                  <c:v>2911</c:v>
                </c:pt>
                <c:pt idx="7">
                  <c:v>3015</c:v>
                </c:pt>
                <c:pt idx="8">
                  <c:v>3126</c:v>
                </c:pt>
                <c:pt idx="9">
                  <c:v>3308</c:v>
                </c:pt>
                <c:pt idx="10">
                  <c:v>3489</c:v>
                </c:pt>
                <c:pt idx="11">
                  <c:v>3707</c:v>
                </c:pt>
                <c:pt idx="12">
                  <c:v>3917</c:v>
                </c:pt>
                <c:pt idx="13">
                  <c:v>4149</c:v>
                </c:pt>
                <c:pt idx="14">
                  <c:v>4290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6 e 7'!$A$8</c:f>
              <c:strCache>
                <c:ptCount val="1"/>
                <c:pt idx="0">
                  <c:v>Ministério Público (eixo da direita)</c:v>
                </c:pt>
              </c:strCache>
            </c:strRef>
          </c:tx>
          <c:marker>
            <c:symbol val="none"/>
          </c:marker>
          <c:cat>
            <c:strRef>
              <c:f>'gráfico 6 e 7'!$B$3:$P$3</c:f>
              <c:strCache>
                <c:ptCount val="15"/>
                <c:pt idx="0">
                  <c:v>DEZ/2002</c:v>
                </c:pt>
                <c:pt idx="1">
                  <c:v>DEZ/2003</c:v>
                </c:pt>
                <c:pt idx="2">
                  <c:v>DEZ/2004</c:v>
                </c:pt>
                <c:pt idx="3">
                  <c:v>DEZ/2005</c:v>
                </c:pt>
                <c:pt idx="4">
                  <c:v>DEZ/2006</c:v>
                </c:pt>
                <c:pt idx="5">
                  <c:v>DEZ/2007</c:v>
                </c:pt>
                <c:pt idx="6">
                  <c:v>DEZ/2008</c:v>
                </c:pt>
                <c:pt idx="7">
                  <c:v>DEZ/2009</c:v>
                </c:pt>
                <c:pt idx="8">
                  <c:v>DEZ/2010</c:v>
                </c:pt>
                <c:pt idx="9">
                  <c:v>DEZ/2011</c:v>
                </c:pt>
                <c:pt idx="10">
                  <c:v>DEZ/2012</c:v>
                </c:pt>
                <c:pt idx="11">
                  <c:v>DEZ/2013</c:v>
                </c:pt>
                <c:pt idx="12">
                  <c:v>DEZ/2014</c:v>
                </c:pt>
                <c:pt idx="13">
                  <c:v>DEZ/2015</c:v>
                </c:pt>
                <c:pt idx="14">
                  <c:v>DEZ/2016</c:v>
                </c:pt>
              </c:strCache>
            </c:strRef>
          </c:cat>
          <c:val>
            <c:numRef>
              <c:f>'gráfico 6 e 7'!$B$8:$P$8</c:f>
              <c:numCache>
                <c:formatCode>General</c:formatCode>
                <c:ptCount val="15"/>
                <c:pt idx="0">
                  <c:v>335</c:v>
                </c:pt>
                <c:pt idx="1">
                  <c:v>338</c:v>
                </c:pt>
                <c:pt idx="2">
                  <c:v>334</c:v>
                </c:pt>
                <c:pt idx="3">
                  <c:v>327</c:v>
                </c:pt>
                <c:pt idx="4">
                  <c:v>330</c:v>
                </c:pt>
                <c:pt idx="5">
                  <c:v>334</c:v>
                </c:pt>
                <c:pt idx="6">
                  <c:v>328</c:v>
                </c:pt>
                <c:pt idx="7">
                  <c:v>325</c:v>
                </c:pt>
                <c:pt idx="8">
                  <c:v>326</c:v>
                </c:pt>
                <c:pt idx="9">
                  <c:v>349</c:v>
                </c:pt>
                <c:pt idx="10">
                  <c:v>361</c:v>
                </c:pt>
                <c:pt idx="11">
                  <c:v>371</c:v>
                </c:pt>
                <c:pt idx="12">
                  <c:v>389</c:v>
                </c:pt>
                <c:pt idx="13">
                  <c:v>398</c:v>
                </c:pt>
                <c:pt idx="14">
                  <c:v>418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'gráfico 6 e 7'!$A$14</c:f>
              <c:strCache>
                <c:ptCount val="1"/>
                <c:pt idx="0">
                  <c:v>Poder Executivo - Administração Indireta (eixo da direita)</c:v>
                </c:pt>
              </c:strCache>
            </c:strRef>
          </c:tx>
          <c:marker>
            <c:symbol val="none"/>
          </c:marker>
          <c:cat>
            <c:strRef>
              <c:f>'gráfico 6 e 7'!$B$3:$P$3</c:f>
              <c:strCache>
                <c:ptCount val="15"/>
                <c:pt idx="0">
                  <c:v>DEZ/2002</c:v>
                </c:pt>
                <c:pt idx="1">
                  <c:v>DEZ/2003</c:v>
                </c:pt>
                <c:pt idx="2">
                  <c:v>DEZ/2004</c:v>
                </c:pt>
                <c:pt idx="3">
                  <c:v>DEZ/2005</c:v>
                </c:pt>
                <c:pt idx="4">
                  <c:v>DEZ/2006</c:v>
                </c:pt>
                <c:pt idx="5">
                  <c:v>DEZ/2007</c:v>
                </c:pt>
                <c:pt idx="6">
                  <c:v>DEZ/2008</c:v>
                </c:pt>
                <c:pt idx="7">
                  <c:v>DEZ/2009</c:v>
                </c:pt>
                <c:pt idx="8">
                  <c:v>DEZ/2010</c:v>
                </c:pt>
                <c:pt idx="9">
                  <c:v>DEZ/2011</c:v>
                </c:pt>
                <c:pt idx="10">
                  <c:v>DEZ/2012</c:v>
                </c:pt>
                <c:pt idx="11">
                  <c:v>DEZ/2013</c:v>
                </c:pt>
                <c:pt idx="12">
                  <c:v>DEZ/2014</c:v>
                </c:pt>
                <c:pt idx="13">
                  <c:v>DEZ/2015</c:v>
                </c:pt>
                <c:pt idx="14">
                  <c:v>DEZ/2016</c:v>
                </c:pt>
              </c:strCache>
            </c:strRef>
          </c:cat>
          <c:val>
            <c:numRef>
              <c:f>'gráfico 6 e 7'!$B$14:$P$14</c:f>
              <c:numCache>
                <c:formatCode>#,##0</c:formatCode>
                <c:ptCount val="15"/>
                <c:pt idx="0">
                  <c:v>6107</c:v>
                </c:pt>
                <c:pt idx="1">
                  <c:v>5904</c:v>
                </c:pt>
                <c:pt idx="2">
                  <c:v>5768</c:v>
                </c:pt>
                <c:pt idx="3">
                  <c:v>5574</c:v>
                </c:pt>
                <c:pt idx="4">
                  <c:v>5393</c:v>
                </c:pt>
                <c:pt idx="5">
                  <c:v>5219</c:v>
                </c:pt>
                <c:pt idx="6">
                  <c:v>5204</c:v>
                </c:pt>
                <c:pt idx="7">
                  <c:v>5053</c:v>
                </c:pt>
                <c:pt idx="8" formatCode="General">
                  <c:v>5086</c:v>
                </c:pt>
                <c:pt idx="9" formatCode="General">
                  <c:v>5117</c:v>
                </c:pt>
                <c:pt idx="10" formatCode="General">
                  <c:v>5071</c:v>
                </c:pt>
                <c:pt idx="11" formatCode="General">
                  <c:v>5093</c:v>
                </c:pt>
                <c:pt idx="12" formatCode="General">
                  <c:v>4895</c:v>
                </c:pt>
                <c:pt idx="13" formatCode="General">
                  <c:v>4755</c:v>
                </c:pt>
                <c:pt idx="14">
                  <c:v>4748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68960"/>
        <c:axId val="156567424"/>
      </c:lineChart>
      <c:catAx>
        <c:axId val="1565600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156565888"/>
        <c:crosses val="autoZero"/>
        <c:auto val="1"/>
        <c:lblAlgn val="ctr"/>
        <c:lblOffset val="100"/>
        <c:noMultiLvlLbl val="0"/>
      </c:catAx>
      <c:valAx>
        <c:axId val="156565888"/>
        <c:scaling>
          <c:orientation val="minMax"/>
          <c:min val="95000"/>
        </c:scaling>
        <c:delete val="0"/>
        <c:axPos val="l"/>
        <c:numFmt formatCode="#,##0" sourceLinked="1"/>
        <c:majorTickMark val="out"/>
        <c:minorTickMark val="none"/>
        <c:tickLblPos val="nextTo"/>
        <c:crossAx val="156560000"/>
        <c:crosses val="autoZero"/>
        <c:crossBetween val="between"/>
      </c:valAx>
      <c:valAx>
        <c:axId val="1565674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156568960"/>
        <c:crosses val="max"/>
        <c:crossBetween val="between"/>
      </c:valAx>
      <c:catAx>
        <c:axId val="156568960"/>
        <c:scaling>
          <c:orientation val="minMax"/>
        </c:scaling>
        <c:delete val="1"/>
        <c:axPos val="b"/>
        <c:majorTickMark val="out"/>
        <c:minorTickMark val="none"/>
        <c:tickLblPos val="none"/>
        <c:crossAx val="156567424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[3]Plan1!$F$29</c:f>
              <c:strCache>
                <c:ptCount val="1"/>
                <c:pt idx="0">
                  <c:v>Poder Executivo - Administração Direta</c:v>
                </c:pt>
              </c:strCache>
            </c:strRef>
          </c:tx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[3]Plan1!$G$28:$H$28</c:f>
              <c:strCache>
                <c:ptCount val="2"/>
                <c:pt idx="0">
                  <c:v>Servidores públicos</c:v>
                </c:pt>
                <c:pt idx="1">
                  <c:v>Total das vantagens</c:v>
                </c:pt>
              </c:strCache>
            </c:strRef>
          </c:cat>
          <c:val>
            <c:numRef>
              <c:f>[3]Plan1!$G$29:$H$29</c:f>
              <c:numCache>
                <c:formatCode>General</c:formatCode>
                <c:ptCount val="2"/>
                <c:pt idx="0">
                  <c:v>0.89200000000000002</c:v>
                </c:pt>
                <c:pt idx="1">
                  <c:v>0.76700000000000002</c:v>
                </c:pt>
              </c:numCache>
            </c:numRef>
          </c:val>
        </c:ser>
        <c:ser>
          <c:idx val="1"/>
          <c:order val="1"/>
          <c:tx>
            <c:strRef>
              <c:f>[3]Plan1!$F$30</c:f>
              <c:strCache>
                <c:ptCount val="1"/>
                <c:pt idx="0">
                  <c:v>Poder Executivo - Administração Indireta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[3]Plan1!$G$28:$H$28</c:f>
              <c:strCache>
                <c:ptCount val="2"/>
                <c:pt idx="0">
                  <c:v>Servidores públicos</c:v>
                </c:pt>
                <c:pt idx="1">
                  <c:v>Total das vantagens</c:v>
                </c:pt>
              </c:strCache>
            </c:strRef>
          </c:cat>
          <c:val>
            <c:numRef>
              <c:f>[3]Plan1!$G$30:$H$30</c:f>
              <c:numCache>
                <c:formatCode>General</c:formatCode>
                <c:ptCount val="2"/>
                <c:pt idx="0">
                  <c:v>4.3999999999999997E-2</c:v>
                </c:pt>
                <c:pt idx="1">
                  <c:v>5.0999999999999997E-2</c:v>
                </c:pt>
              </c:numCache>
            </c:numRef>
          </c:val>
        </c:ser>
        <c:ser>
          <c:idx val="2"/>
          <c:order val="2"/>
          <c:tx>
            <c:strRef>
              <c:f>[3]Plan1!$F$31</c:f>
              <c:strCache>
                <c:ptCount val="1"/>
                <c:pt idx="0">
                  <c:v>Poder Legislativo 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[3]Plan1!$G$28:$H$28</c:f>
              <c:strCache>
                <c:ptCount val="2"/>
                <c:pt idx="0">
                  <c:v>Servidores públicos</c:v>
                </c:pt>
                <c:pt idx="1">
                  <c:v>Total das vantagens</c:v>
                </c:pt>
              </c:strCache>
            </c:strRef>
          </c:cat>
          <c:val>
            <c:numRef>
              <c:f>[3]Plan1!$G$31:$H$31</c:f>
              <c:numCache>
                <c:formatCode>General</c:formatCode>
                <c:ptCount val="2"/>
                <c:pt idx="0">
                  <c:v>1.2E-2</c:v>
                </c:pt>
                <c:pt idx="1">
                  <c:v>4.1000000000000002E-2</c:v>
                </c:pt>
              </c:numCache>
            </c:numRef>
          </c:val>
        </c:ser>
        <c:ser>
          <c:idx val="3"/>
          <c:order val="3"/>
          <c:tx>
            <c:strRef>
              <c:f>[3]Plan1!$F$32</c:f>
              <c:strCache>
                <c:ptCount val="1"/>
                <c:pt idx="0">
                  <c:v>Poder Judiciário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7.342094666775086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[3]Plan1!$G$28:$H$28</c:f>
              <c:strCache>
                <c:ptCount val="2"/>
                <c:pt idx="0">
                  <c:v>Servidores públicos</c:v>
                </c:pt>
                <c:pt idx="1">
                  <c:v>Total das vantagens</c:v>
                </c:pt>
              </c:strCache>
            </c:strRef>
          </c:cat>
          <c:val>
            <c:numRef>
              <c:f>[3]Plan1!$G$32:$H$32</c:f>
              <c:numCache>
                <c:formatCode>General</c:formatCode>
                <c:ptCount val="2"/>
                <c:pt idx="0">
                  <c:v>4.2999999999999997E-2</c:v>
                </c:pt>
                <c:pt idx="1">
                  <c:v>0.105</c:v>
                </c:pt>
              </c:numCache>
            </c:numRef>
          </c:val>
        </c:ser>
        <c:ser>
          <c:idx val="4"/>
          <c:order val="4"/>
          <c:tx>
            <c:strRef>
              <c:f>[3]Plan1!$F$33</c:f>
              <c:strCache>
                <c:ptCount val="1"/>
                <c:pt idx="0">
                  <c:v>Ministério Público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[3]Plan1!$G$28:$H$28</c:f>
              <c:strCache>
                <c:ptCount val="2"/>
                <c:pt idx="0">
                  <c:v>Servidores públicos</c:v>
                </c:pt>
                <c:pt idx="1">
                  <c:v>Total das vantagens</c:v>
                </c:pt>
              </c:strCache>
            </c:strRef>
          </c:cat>
          <c:val>
            <c:numRef>
              <c:f>[3]Plan1!$G$33:$H$33</c:f>
              <c:numCache>
                <c:formatCode>General</c:formatCode>
                <c:ptCount val="2"/>
                <c:pt idx="0">
                  <c:v>1.0999999999999999E-2</c:v>
                </c:pt>
                <c:pt idx="1">
                  <c:v>3.6999999999999998E-2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415424"/>
        <c:axId val="103392000"/>
      </c:barChart>
      <c:catAx>
        <c:axId val="45415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3392000"/>
        <c:crosses val="autoZero"/>
        <c:auto val="1"/>
        <c:lblAlgn val="ctr"/>
        <c:lblOffset val="100"/>
        <c:noMultiLvlLbl val="0"/>
      </c:catAx>
      <c:valAx>
        <c:axId val="103392000"/>
        <c:scaling>
          <c:orientation val="minMax"/>
          <c:max val="1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45415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6735723896598754E-2"/>
          <c:y val="0.86445178571428571"/>
          <c:w val="0.82652855220680244"/>
          <c:h val="0.1131033730158730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9'!$A$22</c:f>
              <c:strCache>
                <c:ptCount val="1"/>
                <c:pt idx="0">
                  <c:v>Poder Legislativo</c:v>
                </c:pt>
              </c:strCache>
            </c:strRef>
          </c:tx>
          <c:marker>
            <c:symbol val="none"/>
          </c:marker>
          <c:cat>
            <c:strRef>
              <c:f>'Gráfico 9'!$B$21:$J$21</c:f>
              <c:strCache>
                <c:ptCount val="9"/>
                <c:pt idx="0">
                  <c:v>DEZ/2008</c:v>
                </c:pt>
                <c:pt idx="1">
                  <c:v>DEZ/2009</c:v>
                </c:pt>
                <c:pt idx="2">
                  <c:v>DEZ/2010</c:v>
                </c:pt>
                <c:pt idx="3">
                  <c:v>DEZ/2011</c:v>
                </c:pt>
                <c:pt idx="4">
                  <c:v>DEZ/2012</c:v>
                </c:pt>
                <c:pt idx="5">
                  <c:v>DEZ/2013</c:v>
                </c:pt>
                <c:pt idx="6">
                  <c:v>DEZ/2014</c:v>
                </c:pt>
                <c:pt idx="7">
                  <c:v>DEZ/2015</c:v>
                </c:pt>
                <c:pt idx="8">
                  <c:v>AGO/2016</c:v>
                </c:pt>
              </c:strCache>
            </c:strRef>
          </c:cat>
          <c:val>
            <c:numRef>
              <c:f>'Gráfico 9'!$B$22:$J$22</c:f>
              <c:numCache>
                <c:formatCode>0.00</c:formatCode>
                <c:ptCount val="9"/>
                <c:pt idx="0">
                  <c:v>5.58</c:v>
                </c:pt>
                <c:pt idx="1">
                  <c:v>4.25</c:v>
                </c:pt>
                <c:pt idx="2">
                  <c:v>4</c:v>
                </c:pt>
                <c:pt idx="3">
                  <c:v>3.81</c:v>
                </c:pt>
                <c:pt idx="4">
                  <c:v>4.05</c:v>
                </c:pt>
                <c:pt idx="5">
                  <c:v>3.86</c:v>
                </c:pt>
                <c:pt idx="6">
                  <c:v>3.64</c:v>
                </c:pt>
                <c:pt idx="7">
                  <c:v>3.39</c:v>
                </c:pt>
                <c:pt idx="8">
                  <c:v>3.58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9'!$A$23</c:f>
              <c:strCache>
                <c:ptCount val="1"/>
                <c:pt idx="0">
                  <c:v>Poder Judiciário</c:v>
                </c:pt>
              </c:strCache>
            </c:strRef>
          </c:tx>
          <c:marker>
            <c:symbol val="none"/>
          </c:marker>
          <c:cat>
            <c:strRef>
              <c:f>'Gráfico 9'!$B$21:$J$21</c:f>
              <c:strCache>
                <c:ptCount val="9"/>
                <c:pt idx="0">
                  <c:v>DEZ/2008</c:v>
                </c:pt>
                <c:pt idx="1">
                  <c:v>DEZ/2009</c:v>
                </c:pt>
                <c:pt idx="2">
                  <c:v>DEZ/2010</c:v>
                </c:pt>
                <c:pt idx="3">
                  <c:v>DEZ/2011</c:v>
                </c:pt>
                <c:pt idx="4">
                  <c:v>DEZ/2012</c:v>
                </c:pt>
                <c:pt idx="5">
                  <c:v>DEZ/2013</c:v>
                </c:pt>
                <c:pt idx="6">
                  <c:v>DEZ/2014</c:v>
                </c:pt>
                <c:pt idx="7">
                  <c:v>DEZ/2015</c:v>
                </c:pt>
                <c:pt idx="8">
                  <c:v>AGO/2016</c:v>
                </c:pt>
              </c:strCache>
            </c:strRef>
          </c:cat>
          <c:val>
            <c:numRef>
              <c:f>'Gráfico 9'!$B$23:$J$23</c:f>
              <c:numCache>
                <c:formatCode>0.00</c:formatCode>
                <c:ptCount val="9"/>
                <c:pt idx="0">
                  <c:v>3.05</c:v>
                </c:pt>
                <c:pt idx="1">
                  <c:v>3</c:v>
                </c:pt>
                <c:pt idx="2">
                  <c:v>3.21</c:v>
                </c:pt>
                <c:pt idx="3">
                  <c:v>3.07</c:v>
                </c:pt>
                <c:pt idx="4">
                  <c:v>2.94</c:v>
                </c:pt>
                <c:pt idx="5">
                  <c:v>2.74</c:v>
                </c:pt>
                <c:pt idx="6">
                  <c:v>2.68</c:v>
                </c:pt>
                <c:pt idx="7">
                  <c:v>2.57</c:v>
                </c:pt>
                <c:pt idx="8">
                  <c:v>2.52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9'!$A$24</c:f>
              <c:strCache>
                <c:ptCount val="1"/>
                <c:pt idx="0">
                  <c:v>Ministério Público</c:v>
                </c:pt>
              </c:strCache>
            </c:strRef>
          </c:tx>
          <c:marker>
            <c:symbol val="none"/>
          </c:marker>
          <c:cat>
            <c:strRef>
              <c:f>'Gráfico 9'!$B$21:$J$21</c:f>
              <c:strCache>
                <c:ptCount val="9"/>
                <c:pt idx="0">
                  <c:v>DEZ/2008</c:v>
                </c:pt>
                <c:pt idx="1">
                  <c:v>DEZ/2009</c:v>
                </c:pt>
                <c:pt idx="2">
                  <c:v>DEZ/2010</c:v>
                </c:pt>
                <c:pt idx="3">
                  <c:v>DEZ/2011</c:v>
                </c:pt>
                <c:pt idx="4">
                  <c:v>DEZ/2012</c:v>
                </c:pt>
                <c:pt idx="5">
                  <c:v>DEZ/2013</c:v>
                </c:pt>
                <c:pt idx="6">
                  <c:v>DEZ/2014</c:v>
                </c:pt>
                <c:pt idx="7">
                  <c:v>DEZ/2015</c:v>
                </c:pt>
                <c:pt idx="8">
                  <c:v>AGO/2016</c:v>
                </c:pt>
              </c:strCache>
            </c:strRef>
          </c:cat>
          <c:val>
            <c:numRef>
              <c:f>'Gráfico 9'!$B$24:$J$24</c:f>
              <c:numCache>
                <c:formatCode>0.00</c:formatCode>
                <c:ptCount val="9"/>
                <c:pt idx="0">
                  <c:v>4</c:v>
                </c:pt>
                <c:pt idx="1">
                  <c:v>4.3</c:v>
                </c:pt>
                <c:pt idx="2">
                  <c:v>5.7</c:v>
                </c:pt>
                <c:pt idx="3">
                  <c:v>4.0599999999999996</c:v>
                </c:pt>
                <c:pt idx="4">
                  <c:v>3.74</c:v>
                </c:pt>
                <c:pt idx="5">
                  <c:v>3.49</c:v>
                </c:pt>
                <c:pt idx="6">
                  <c:v>3.31</c:v>
                </c:pt>
                <c:pt idx="7">
                  <c:v>3.4</c:v>
                </c:pt>
                <c:pt idx="8">
                  <c:v>3.37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'Gráfico 9'!$A$25</c:f>
              <c:strCache>
                <c:ptCount val="1"/>
                <c:pt idx="0">
                  <c:v>Poder Executivo - Admnistração Direta</c:v>
                </c:pt>
              </c:strCache>
            </c:strRef>
          </c:tx>
          <c:marker>
            <c:symbol val="none"/>
          </c:marker>
          <c:cat>
            <c:strRef>
              <c:f>'Gráfico 9'!$B$21:$J$21</c:f>
              <c:strCache>
                <c:ptCount val="9"/>
                <c:pt idx="0">
                  <c:v>DEZ/2008</c:v>
                </c:pt>
                <c:pt idx="1">
                  <c:v>DEZ/2009</c:v>
                </c:pt>
                <c:pt idx="2">
                  <c:v>DEZ/2010</c:v>
                </c:pt>
                <c:pt idx="3">
                  <c:v>DEZ/2011</c:v>
                </c:pt>
                <c:pt idx="4">
                  <c:v>DEZ/2012</c:v>
                </c:pt>
                <c:pt idx="5">
                  <c:v>DEZ/2013</c:v>
                </c:pt>
                <c:pt idx="6">
                  <c:v>DEZ/2014</c:v>
                </c:pt>
                <c:pt idx="7">
                  <c:v>DEZ/2015</c:v>
                </c:pt>
                <c:pt idx="8">
                  <c:v>AGO/2016</c:v>
                </c:pt>
              </c:strCache>
            </c:strRef>
          </c:cat>
          <c:val>
            <c:numRef>
              <c:f>'Gráfico 9'!$B$25:$J$25</c:f>
              <c:numCache>
                <c:formatCode>0.00</c:formatCode>
                <c:ptCount val="9"/>
                <c:pt idx="0">
                  <c:v>0.82</c:v>
                </c:pt>
                <c:pt idx="1">
                  <c:v>0.83299999999999996</c:v>
                </c:pt>
                <c:pt idx="2">
                  <c:v>0.82</c:v>
                </c:pt>
                <c:pt idx="3">
                  <c:v>0.84</c:v>
                </c:pt>
                <c:pt idx="4">
                  <c:v>0.85</c:v>
                </c:pt>
                <c:pt idx="5">
                  <c:v>0.85</c:v>
                </c:pt>
                <c:pt idx="6">
                  <c:v>0.86</c:v>
                </c:pt>
                <c:pt idx="7">
                  <c:v>0.87</c:v>
                </c:pt>
                <c:pt idx="8">
                  <c:v>0.86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94528"/>
        <c:axId val="157896064"/>
      </c:lineChart>
      <c:catAx>
        <c:axId val="1578945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157896064"/>
        <c:crosses val="autoZero"/>
        <c:auto val="1"/>
        <c:lblAlgn val="ctr"/>
        <c:lblOffset val="100"/>
        <c:noMultiLvlLbl val="0"/>
      </c:catAx>
      <c:valAx>
        <c:axId val="15789606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1578945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20</xdr:row>
      <xdr:rowOff>152400</xdr:rowOff>
    </xdr:from>
    <xdr:to>
      <xdr:col>8</xdr:col>
      <xdr:colOff>315600</xdr:colOff>
      <xdr:row>37</xdr:row>
      <xdr:rowOff>153900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142875</xdr:colOff>
      <xdr:row>21</xdr:row>
      <xdr:rowOff>95250</xdr:rowOff>
    </xdr:from>
    <xdr:to>
      <xdr:col>20</xdr:col>
      <xdr:colOff>300565</xdr:colOff>
      <xdr:row>39</xdr:row>
      <xdr:rowOff>72937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581025</xdr:colOff>
      <xdr:row>21</xdr:row>
      <xdr:rowOff>85725</xdr:rowOff>
    </xdr:from>
    <xdr:to>
      <xdr:col>29</xdr:col>
      <xdr:colOff>130968</xdr:colOff>
      <xdr:row>35</xdr:row>
      <xdr:rowOff>157163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2000250</xdr:colOff>
      <xdr:row>41</xdr:row>
      <xdr:rowOff>85725</xdr:rowOff>
    </xdr:from>
    <xdr:to>
      <xdr:col>8</xdr:col>
      <xdr:colOff>438150</xdr:colOff>
      <xdr:row>60</xdr:row>
      <xdr:rowOff>123375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16</xdr:row>
      <xdr:rowOff>47625</xdr:rowOff>
    </xdr:from>
    <xdr:to>
      <xdr:col>14</xdr:col>
      <xdr:colOff>353700</xdr:colOff>
      <xdr:row>33</xdr:row>
      <xdr:rowOff>49125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29</xdr:row>
      <xdr:rowOff>142875</xdr:rowOff>
    </xdr:from>
    <xdr:to>
      <xdr:col>15</xdr:col>
      <xdr:colOff>515625</xdr:colOff>
      <xdr:row>46</xdr:row>
      <xdr:rowOff>144375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238125</xdr:colOff>
      <xdr:row>18</xdr:row>
      <xdr:rowOff>180975</xdr:rowOff>
    </xdr:from>
    <xdr:to>
      <xdr:col>5</xdr:col>
      <xdr:colOff>608925</xdr:colOff>
      <xdr:row>37</xdr:row>
      <xdr:rowOff>161475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581026</xdr:colOff>
      <xdr:row>0</xdr:row>
      <xdr:rowOff>180975</xdr:rowOff>
    </xdr:from>
    <xdr:to>
      <xdr:col>16</xdr:col>
      <xdr:colOff>134626</xdr:colOff>
      <xdr:row>27</xdr:row>
      <xdr:rowOff>77475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9</xdr:row>
      <xdr:rowOff>28575</xdr:rowOff>
    </xdr:from>
    <xdr:to>
      <xdr:col>18</xdr:col>
      <xdr:colOff>210825</xdr:colOff>
      <xdr:row>26</xdr:row>
      <xdr:rowOff>30075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dos%20servidores%20e%20Estatais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dos%20servidores%20e%20Estatais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gr&#225;ficos%20de%20barras%20servidor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EE%20-%20COMPUTADOR\Fee\estudos%20RS\Ativos,%20in&#225;tivos%20e%20folha%20salar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01"/>
      <sheetName val="Plan1"/>
      <sheetName val="Plan2"/>
    </sheetNames>
    <sheetDataSet>
      <sheetData sheetId="0">
        <row r="3">
          <cell r="C3" t="str">
            <v>DEZ/1991</v>
          </cell>
          <cell r="D3" t="str">
            <v>DEZ/1992</v>
          </cell>
          <cell r="E3" t="str">
            <v>DEZ/1993</v>
          </cell>
          <cell r="F3" t="str">
            <v>DEZ/1994</v>
          </cell>
          <cell r="G3" t="str">
            <v>DEZ/1995</v>
          </cell>
          <cell r="H3" t="str">
            <v>DEZ/1996</v>
          </cell>
          <cell r="I3" t="str">
            <v>DEZ/1997</v>
          </cell>
          <cell r="J3" t="str">
            <v>DEZ/1998</v>
          </cell>
          <cell r="K3" t="str">
            <v>DEZ/1999</v>
          </cell>
          <cell r="L3" t="str">
            <v>DEZ/2000</v>
          </cell>
          <cell r="M3" t="str">
            <v>DEZ/2001</v>
          </cell>
          <cell r="N3" t="str">
            <v>DEZ/2002</v>
          </cell>
          <cell r="O3" t="str">
            <v>DEZ/2003</v>
          </cell>
          <cell r="P3" t="str">
            <v>DEZ/2004</v>
          </cell>
          <cell r="Q3" t="str">
            <v>DEZ/2005</v>
          </cell>
          <cell r="R3" t="str">
            <v>DEZ/2006</v>
          </cell>
          <cell r="S3" t="str">
            <v>DEZ/2007</v>
          </cell>
          <cell r="T3" t="str">
            <v>DEZ/2008</v>
          </cell>
          <cell r="U3" t="str">
            <v>DEZ/2009</v>
          </cell>
          <cell r="V3" t="str">
            <v>DEZ/2010</v>
          </cell>
          <cell r="W3" t="str">
            <v>DEZ/2011</v>
          </cell>
          <cell r="X3" t="str">
            <v>DEZ/2012</v>
          </cell>
          <cell r="Y3" t="str">
            <v>DEZ/2013</v>
          </cell>
          <cell r="Z3" t="str">
            <v>DEZ/2014</v>
          </cell>
          <cell r="AA3" t="str">
            <v>DEZ/2015</v>
          </cell>
          <cell r="AB3" t="str">
            <v>DEZ/2016</v>
          </cell>
        </row>
        <row r="15">
          <cell r="C15">
            <v>184554</v>
          </cell>
          <cell r="D15">
            <v>187078</v>
          </cell>
          <cell r="E15">
            <v>193616</v>
          </cell>
          <cell r="F15">
            <v>196083</v>
          </cell>
          <cell r="G15">
            <v>188492</v>
          </cell>
          <cell r="H15">
            <v>178361</v>
          </cell>
          <cell r="I15">
            <v>172668</v>
          </cell>
          <cell r="J15">
            <v>170936</v>
          </cell>
          <cell r="K15">
            <v>165770</v>
          </cell>
          <cell r="L15">
            <v>174428</v>
          </cell>
          <cell r="M15">
            <v>178123</v>
          </cell>
          <cell r="N15">
            <v>183762</v>
          </cell>
          <cell r="O15">
            <v>185155</v>
          </cell>
          <cell r="P15">
            <v>186349</v>
          </cell>
          <cell r="Q15">
            <v>183068</v>
          </cell>
          <cell r="R15">
            <v>182759</v>
          </cell>
          <cell r="S15">
            <v>175267</v>
          </cell>
          <cell r="T15">
            <v>170288</v>
          </cell>
          <cell r="U15">
            <v>172281</v>
          </cell>
          <cell r="V15">
            <v>171452</v>
          </cell>
          <cell r="W15">
            <v>170844</v>
          </cell>
          <cell r="X15">
            <v>175593</v>
          </cell>
          <cell r="Y15">
            <v>171805</v>
          </cell>
          <cell r="Z15">
            <v>173573</v>
          </cell>
          <cell r="AA15">
            <v>165750</v>
          </cell>
          <cell r="AB15">
            <v>155898</v>
          </cell>
        </row>
        <row r="16">
          <cell r="C16">
            <v>76405</v>
          </cell>
          <cell r="D16">
            <v>77575</v>
          </cell>
          <cell r="E16">
            <v>83235</v>
          </cell>
          <cell r="F16">
            <v>88950</v>
          </cell>
          <cell r="G16">
            <v>93504</v>
          </cell>
          <cell r="H16">
            <v>97912</v>
          </cell>
          <cell r="I16">
            <v>103249</v>
          </cell>
          <cell r="J16">
            <v>108562</v>
          </cell>
          <cell r="K16">
            <v>112765</v>
          </cell>
          <cell r="L16">
            <v>114694</v>
          </cell>
          <cell r="M16">
            <v>115553</v>
          </cell>
          <cell r="N16">
            <v>117075</v>
          </cell>
          <cell r="O16">
            <v>120218</v>
          </cell>
          <cell r="P16">
            <v>121905</v>
          </cell>
          <cell r="Q16">
            <v>122854</v>
          </cell>
          <cell r="R16">
            <v>124253</v>
          </cell>
          <cell r="S16">
            <v>126828</v>
          </cell>
          <cell r="T16">
            <v>130831</v>
          </cell>
          <cell r="U16">
            <v>135383</v>
          </cell>
          <cell r="V16">
            <v>137820</v>
          </cell>
          <cell r="W16">
            <v>142004</v>
          </cell>
          <cell r="X16">
            <v>145444</v>
          </cell>
          <cell r="Y16">
            <v>148314</v>
          </cell>
          <cell r="Z16">
            <v>151556</v>
          </cell>
          <cell r="AA16">
            <v>156982</v>
          </cell>
          <cell r="AB16">
            <v>162398</v>
          </cell>
        </row>
        <row r="17">
          <cell r="C17">
            <v>48284</v>
          </cell>
          <cell r="D17">
            <v>49860</v>
          </cell>
          <cell r="E17">
            <v>51924</v>
          </cell>
          <cell r="F17">
            <v>53374</v>
          </cell>
          <cell r="G17">
            <v>54515</v>
          </cell>
          <cell r="H17">
            <v>56100</v>
          </cell>
          <cell r="I17">
            <v>57529</v>
          </cell>
          <cell r="J17">
            <v>57791</v>
          </cell>
          <cell r="K17">
            <v>57532</v>
          </cell>
          <cell r="L17">
            <v>55919</v>
          </cell>
          <cell r="M17">
            <v>54558</v>
          </cell>
          <cell r="N17">
            <v>50760</v>
          </cell>
          <cell r="O17">
            <v>50429</v>
          </cell>
          <cell r="P17">
            <v>50651</v>
          </cell>
          <cell r="Q17">
            <v>50831</v>
          </cell>
          <cell r="R17">
            <v>51043</v>
          </cell>
          <cell r="S17">
            <v>50425</v>
          </cell>
          <cell r="T17">
            <v>50105</v>
          </cell>
          <cell r="U17">
            <v>49580</v>
          </cell>
          <cell r="V17">
            <v>48878</v>
          </cell>
          <cell r="W17">
            <v>48531</v>
          </cell>
          <cell r="X17">
            <v>48711</v>
          </cell>
          <cell r="Y17">
            <v>47308</v>
          </cell>
          <cell r="Z17">
            <v>46882</v>
          </cell>
          <cell r="AA17">
            <v>47717</v>
          </cell>
          <cell r="AB17">
            <v>46496</v>
          </cell>
        </row>
        <row r="20">
          <cell r="C20">
            <v>2.0199999999999999E-2</v>
          </cell>
          <cell r="D20">
            <v>2.0199999999999999E-2</v>
          </cell>
          <cell r="E20">
            <v>2.07E-2</v>
          </cell>
          <cell r="F20">
            <v>2.07E-2</v>
          </cell>
          <cell r="G20">
            <v>1.9699999999999999E-2</v>
          </cell>
          <cell r="H20">
            <v>1.84E-2</v>
          </cell>
          <cell r="I20">
            <v>1.77E-2</v>
          </cell>
          <cell r="J20">
            <v>1.7299999999999999E-2</v>
          </cell>
          <cell r="K20">
            <v>1.66E-2</v>
          </cell>
          <cell r="L20">
            <v>1.7100000000000001E-2</v>
          </cell>
          <cell r="M20">
            <v>1.72E-2</v>
          </cell>
          <cell r="N20">
            <v>1.7600000000000001E-2</v>
          </cell>
          <cell r="O20">
            <v>1.7600000000000001E-2</v>
          </cell>
          <cell r="P20">
            <v>1.7500000000000002E-2</v>
          </cell>
          <cell r="Q20">
            <v>1.7100000000000001E-2</v>
          </cell>
          <cell r="R20">
            <v>1.7000000000000001E-2</v>
          </cell>
          <cell r="S20">
            <v>1.6199999999999999E-2</v>
          </cell>
          <cell r="T20">
            <v>1.5599999999999999E-2</v>
          </cell>
          <cell r="U20">
            <v>1.5699999999999999E-2</v>
          </cell>
          <cell r="V20">
            <v>1.5599999999999999E-2</v>
          </cell>
          <cell r="W20">
            <v>1.54E-2</v>
          </cell>
          <cell r="X20">
            <v>1.5800000000000002E-2</v>
          </cell>
          <cell r="Y20">
            <v>1.54E-2</v>
          </cell>
          <cell r="Z20">
            <v>1.55E-2</v>
          </cell>
          <cell r="AA20">
            <v>1.47E-2</v>
          </cell>
          <cell r="AB20">
            <v>1.38E-2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01"/>
      <sheetName val="Plan1"/>
      <sheetName val="Plan2"/>
    </sheetNames>
    <sheetDataSet>
      <sheetData sheetId="0">
        <row r="3">
          <cell r="C3" t="str">
            <v>DEZ/1991</v>
          </cell>
          <cell r="D3" t="str">
            <v>DEZ/1992</v>
          </cell>
          <cell r="E3" t="str">
            <v>DEZ/1993</v>
          </cell>
          <cell r="F3" t="str">
            <v>DEZ/1994</v>
          </cell>
          <cell r="G3" t="str">
            <v>DEZ/1995</v>
          </cell>
          <cell r="H3" t="str">
            <v>DEZ/1996</v>
          </cell>
          <cell r="I3" t="str">
            <v>DEZ/1997</v>
          </cell>
          <cell r="J3" t="str">
            <v>DEZ/1998</v>
          </cell>
          <cell r="K3" t="str">
            <v>DEZ/1999</v>
          </cell>
          <cell r="L3" t="str">
            <v>DEZ/2000</v>
          </cell>
          <cell r="M3" t="str">
            <v>DEZ/2001</v>
          </cell>
          <cell r="N3" t="str">
            <v>DEZ/2002</v>
          </cell>
          <cell r="O3" t="str">
            <v>DEZ/2003</v>
          </cell>
          <cell r="P3" t="str">
            <v>DEZ/2004</v>
          </cell>
          <cell r="Q3" t="str">
            <v>DEZ/2005</v>
          </cell>
          <cell r="R3" t="str">
            <v>DEZ/2006</v>
          </cell>
          <cell r="S3" t="str">
            <v>DEZ/2007</v>
          </cell>
          <cell r="T3" t="str">
            <v>DEZ/2008</v>
          </cell>
          <cell r="U3" t="str">
            <v>DEZ/2009</v>
          </cell>
          <cell r="V3" t="str">
            <v>DEZ/2010</v>
          </cell>
          <cell r="W3" t="str">
            <v>DEZ/2011</v>
          </cell>
          <cell r="X3" t="str">
            <v>DEZ/2012</v>
          </cell>
          <cell r="Y3" t="str">
            <v>DEZ/2013</v>
          </cell>
          <cell r="Z3" t="str">
            <v>DEZ/2014</v>
          </cell>
          <cell r="AA3" t="str">
            <v>DEZ/2015</v>
          </cell>
          <cell r="AB3" t="str">
            <v>DEZ/2016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28">
          <cell r="G28" t="str">
            <v>Servidores públicos</v>
          </cell>
          <cell r="H28" t="str">
            <v>Total das vantagens</v>
          </cell>
        </row>
        <row r="29">
          <cell r="F29" t="str">
            <v>Poder Executivo - Administração Direta</v>
          </cell>
          <cell r="G29">
            <v>0.89200000000000002</v>
          </cell>
          <cell r="H29">
            <v>0.76700000000000002</v>
          </cell>
        </row>
        <row r="30">
          <cell r="F30" t="str">
            <v>Poder Executivo - Administração Indireta</v>
          </cell>
          <cell r="G30">
            <v>4.3999999999999997E-2</v>
          </cell>
          <cell r="H30">
            <v>5.0999999999999997E-2</v>
          </cell>
        </row>
        <row r="31">
          <cell r="F31" t="str">
            <v xml:space="preserve">Poder Legislativo </v>
          </cell>
          <cell r="G31">
            <v>1.2E-2</v>
          </cell>
          <cell r="H31">
            <v>4.1000000000000002E-2</v>
          </cell>
        </row>
        <row r="32">
          <cell r="F32" t="str">
            <v>Poder Judiciário</v>
          </cell>
          <cell r="G32">
            <v>4.2999999999999997E-2</v>
          </cell>
          <cell r="H32">
            <v>0.105</v>
          </cell>
        </row>
        <row r="33">
          <cell r="F33" t="str">
            <v>Ministério Público</v>
          </cell>
          <cell r="G33">
            <v>1.0999999999999999E-2</v>
          </cell>
          <cell r="H33">
            <v>3.6999999999999998E-2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úmero de ativos"/>
      <sheetName val="Número de inátivos"/>
      <sheetName val="Número de pensionistas"/>
      <sheetName val="Média salarial"/>
      <sheetName val="Variação folha-total"/>
    </sheetNames>
    <sheetDataSet>
      <sheetData sheetId="0">
        <row r="3">
          <cell r="B3" t="str">
            <v>DEZ/2002</v>
          </cell>
          <cell r="C3" t="str">
            <v>DEZ/2003</v>
          </cell>
          <cell r="D3" t="str">
            <v>DEZ/2004</v>
          </cell>
          <cell r="E3" t="str">
            <v>DEZ/2005</v>
          </cell>
          <cell r="F3" t="str">
            <v>DEZ/2006</v>
          </cell>
          <cell r="G3" t="str">
            <v>DEZ/2007</v>
          </cell>
          <cell r="H3" t="str">
            <v>DEZ/2008</v>
          </cell>
          <cell r="I3" t="str">
            <v>DEZ/2009</v>
          </cell>
          <cell r="J3" t="str">
            <v>DEZ/2010</v>
          </cell>
          <cell r="K3" t="str">
            <v>DEZ/2011</v>
          </cell>
          <cell r="L3" t="str">
            <v>DEZ/2012</v>
          </cell>
          <cell r="M3" t="str">
            <v>DEZ/2013</v>
          </cell>
          <cell r="N3" t="str">
            <v>DEZ/2014</v>
          </cell>
          <cell r="O3" t="str">
            <v>DEZ/2015</v>
          </cell>
          <cell r="P3" t="str">
            <v>DEZ/2016</v>
          </cell>
        </row>
        <row r="4">
          <cell r="A4" t="str">
            <v>Poder Legislativo (eixo da direita)</v>
          </cell>
          <cell r="B4">
            <v>2269</v>
          </cell>
          <cell r="C4">
            <v>2437</v>
          </cell>
          <cell r="D4">
            <v>2494</v>
          </cell>
          <cell r="E4">
            <v>2582</v>
          </cell>
          <cell r="F4">
            <v>2558</v>
          </cell>
          <cell r="G4">
            <v>2544</v>
          </cell>
          <cell r="H4">
            <v>2553</v>
          </cell>
          <cell r="I4">
            <v>2543</v>
          </cell>
          <cell r="J4">
            <v>2619</v>
          </cell>
          <cell r="K4">
            <v>2564</v>
          </cell>
          <cell r="L4">
            <v>2550</v>
          </cell>
          <cell r="M4">
            <v>2470</v>
          </cell>
          <cell r="N4">
            <v>2493</v>
          </cell>
          <cell r="O4">
            <v>2495</v>
          </cell>
          <cell r="P4">
            <v>2424</v>
          </cell>
        </row>
        <row r="5">
          <cell r="B5">
            <v>1.2347492952841175</v>
          </cell>
          <cell r="C5">
            <v>1.3161945397099728</v>
          </cell>
          <cell r="D5">
            <v>1.3383490118004389</v>
          </cell>
          <cell r="E5">
            <v>1.410404876876352</v>
          </cell>
          <cell r="F5">
            <v>1.3996574724090196</v>
          </cell>
          <cell r="G5">
            <v>1.4514997118681783</v>
          </cell>
          <cell r="H5">
            <v>1.4992248426195622</v>
          </cell>
          <cell r="I5">
            <v>1.4760768744086696</v>
          </cell>
          <cell r="J5">
            <v>1.5275412360310758</v>
          </cell>
          <cell r="K5">
            <v>1.5007843412703987</v>
          </cell>
          <cell r="L5">
            <v>1.4522218995062446</v>
          </cell>
          <cell r="M5">
            <v>1.4376764354937284</v>
          </cell>
          <cell r="N5">
            <v>1.4362832929084592</v>
          </cell>
          <cell r="O5">
            <v>1.5052790346907994</v>
          </cell>
          <cell r="P5">
            <v>1.5548627949043605</v>
          </cell>
        </row>
        <row r="7">
          <cell r="A7" t="str">
            <v>Poder Legislativo</v>
          </cell>
          <cell r="B7">
            <v>100</v>
          </cell>
          <cell r="C7">
            <v>107.40414279418246</v>
          </cell>
          <cell r="D7">
            <v>109.91626267078007</v>
          </cell>
          <cell r="E7">
            <v>113.79462318201851</v>
          </cell>
          <cell r="F7">
            <v>112.7368884971353</v>
          </cell>
          <cell r="G7">
            <v>112.11987659762011</v>
          </cell>
          <cell r="H7">
            <v>112.5165271044513</v>
          </cell>
          <cell r="I7">
            <v>112.0758043190833</v>
          </cell>
          <cell r="J7">
            <v>115.42529748788013</v>
          </cell>
          <cell r="K7">
            <v>113.0013221683561</v>
          </cell>
          <cell r="L7">
            <v>112.38431026884091</v>
          </cell>
          <cell r="M7">
            <v>108.85852798589688</v>
          </cell>
          <cell r="N7">
            <v>109.87219039224327</v>
          </cell>
          <cell r="O7">
            <v>109.96033494931687</v>
          </cell>
          <cell r="P7">
            <v>106.83120317320405</v>
          </cell>
        </row>
        <row r="8">
          <cell r="A8" t="str">
            <v>Poder Judiciário (eixo da direita)</v>
          </cell>
          <cell r="B8">
            <v>7685</v>
          </cell>
          <cell r="C8">
            <v>7802</v>
          </cell>
          <cell r="D8">
            <v>7816</v>
          </cell>
          <cell r="E8">
            <v>8280</v>
          </cell>
          <cell r="F8">
            <v>8336</v>
          </cell>
          <cell r="G8">
            <v>8458</v>
          </cell>
          <cell r="H8">
            <v>8767</v>
          </cell>
          <cell r="I8">
            <v>9109</v>
          </cell>
          <cell r="J8">
            <v>8943</v>
          </cell>
          <cell r="K8">
            <v>8847</v>
          </cell>
          <cell r="L8">
            <v>8875</v>
          </cell>
          <cell r="M8">
            <v>9035</v>
          </cell>
          <cell r="N8">
            <v>9150</v>
          </cell>
          <cell r="O8">
            <v>9296</v>
          </cell>
          <cell r="P8">
            <v>9268</v>
          </cell>
        </row>
        <row r="9">
          <cell r="B9">
            <v>4.1820398123659954</v>
          </cell>
          <cell r="C9">
            <v>4.2137668439955718</v>
          </cell>
          <cell r="D9">
            <v>4.1942806239904691</v>
          </cell>
          <cell r="E9">
            <v>4.5229095199597964</v>
          </cell>
          <cell r="F9">
            <v>4.5611980805322849</v>
          </cell>
          <cell r="G9">
            <v>4.8257800955114201</v>
          </cell>
          <cell r="H9">
            <v>5.1483369350746964</v>
          </cell>
          <cell r="I9">
            <v>5.287292272508286</v>
          </cell>
          <cell r="J9">
            <v>5.2160371415906495</v>
          </cell>
          <cell r="K9">
            <v>5.1784083725503969</v>
          </cell>
          <cell r="L9">
            <v>5.0543017090658511</v>
          </cell>
          <cell r="M9">
            <v>5.2588690666744276</v>
          </cell>
          <cell r="N9">
            <v>5.2715572122392302</v>
          </cell>
          <cell r="O9">
            <v>5.6084464555052786</v>
          </cell>
          <cell r="P9">
            <v>5.9449126993290484</v>
          </cell>
        </row>
        <row r="11">
          <cell r="A11" t="str">
            <v xml:space="preserve">Poder Judiciário </v>
          </cell>
          <cell r="B11">
            <v>100</v>
          </cell>
          <cell r="C11">
            <v>101.5224463240078</v>
          </cell>
          <cell r="D11">
            <v>101.70461938841899</v>
          </cell>
          <cell r="E11">
            <v>107.74235523747559</v>
          </cell>
          <cell r="F11">
            <v>108.47104749512036</v>
          </cell>
          <cell r="G11">
            <v>110.05855562784646</v>
          </cell>
          <cell r="H11">
            <v>114.0793754066363</v>
          </cell>
          <cell r="I11">
            <v>118.5296031229668</v>
          </cell>
          <cell r="J11">
            <v>116.36955107351986</v>
          </cell>
          <cell r="K11">
            <v>115.12036434612882</v>
          </cell>
          <cell r="L11">
            <v>115.48471047495121</v>
          </cell>
          <cell r="M11">
            <v>117.56668835393624</v>
          </cell>
          <cell r="N11">
            <v>119.06310995445672</v>
          </cell>
          <cell r="O11">
            <v>120.96291476903059</v>
          </cell>
          <cell r="P11">
            <v>120.59856864020819</v>
          </cell>
        </row>
        <row r="12">
          <cell r="A12" t="str">
            <v>Ministério Público (eixo da direita)</v>
          </cell>
          <cell r="B12">
            <v>1627</v>
          </cell>
          <cell r="C12">
            <v>1952</v>
          </cell>
          <cell r="D12">
            <v>2254</v>
          </cell>
          <cell r="E12">
            <v>2307</v>
          </cell>
          <cell r="F12">
            <v>2479</v>
          </cell>
          <cell r="G12">
            <v>2414</v>
          </cell>
          <cell r="H12">
            <v>2498</v>
          </cell>
          <cell r="I12">
            <v>2639</v>
          </cell>
          <cell r="J12">
            <v>2649</v>
          </cell>
          <cell r="K12">
            <v>2646</v>
          </cell>
          <cell r="L12">
            <v>2720</v>
          </cell>
          <cell r="M12">
            <v>2749</v>
          </cell>
          <cell r="N12">
            <v>2971</v>
          </cell>
          <cell r="O12">
            <v>2962</v>
          </cell>
          <cell r="P12">
            <v>2955</v>
          </cell>
        </row>
        <row r="13">
          <cell r="B13">
            <v>0.8853843558515907</v>
          </cell>
          <cell r="C13">
            <v>1.0622435541624493</v>
          </cell>
          <cell r="D13">
            <v>1.2265865630543855</v>
          </cell>
          <cell r="E13">
            <v>1.2554282169327717</v>
          </cell>
          <cell r="F13">
            <v>1.3490275465003647</v>
          </cell>
          <cell r="G13">
            <v>1.3136557068381929</v>
          </cell>
          <cell r="H13">
            <v>1.3593670073246917</v>
          </cell>
          <cell r="I13">
            <v>1.4360966902841719</v>
          </cell>
          <cell r="J13">
            <v>1.4415385117706598</v>
          </cell>
          <cell r="K13">
            <v>1.4399059653247135</v>
          </cell>
          <cell r="L13">
            <v>1.4801754443247244</v>
          </cell>
          <cell r="M13">
            <v>1.4959567266355394</v>
          </cell>
          <cell r="N13">
            <v>1.616765163635572</v>
          </cell>
          <cell r="O13">
            <v>1.6118675242977327</v>
          </cell>
          <cell r="P13">
            <v>1.6080582492571913</v>
          </cell>
        </row>
        <row r="15">
          <cell r="A15" t="str">
            <v>Ministério Público</v>
          </cell>
          <cell r="B15">
            <v>100</v>
          </cell>
          <cell r="C15">
            <v>119.97541487400123</v>
          </cell>
          <cell r="D15">
            <v>138.53718500307315</v>
          </cell>
          <cell r="E15">
            <v>141.79471419791025</v>
          </cell>
          <cell r="F15">
            <v>152.36631837738167</v>
          </cell>
          <cell r="G15">
            <v>148.37123540258142</v>
          </cell>
          <cell r="H15">
            <v>153.5341118623233</v>
          </cell>
          <cell r="I15">
            <v>162.20036877689</v>
          </cell>
          <cell r="J15">
            <v>162.81499692685927</v>
          </cell>
          <cell r="K15">
            <v>162.63060848186848</v>
          </cell>
          <cell r="L15">
            <v>167.17885679164107</v>
          </cell>
          <cell r="M15">
            <v>168.96127842655193</v>
          </cell>
          <cell r="N15">
            <v>182.6060233558697</v>
          </cell>
          <cell r="O15">
            <v>182.05285802089736</v>
          </cell>
          <cell r="P15">
            <v>181.62261831591886</v>
          </cell>
        </row>
        <row r="16">
          <cell r="A16" t="str">
            <v>Poder Executivo - Administração Direta (eixo da esquerda)</v>
          </cell>
          <cell r="B16">
            <v>162667</v>
          </cell>
          <cell r="C16">
            <v>163600</v>
          </cell>
          <cell r="D16">
            <v>164482</v>
          </cell>
          <cell r="E16">
            <v>160789</v>
          </cell>
          <cell r="F16">
            <v>160016</v>
          </cell>
          <cell r="G16">
            <v>153144</v>
          </cell>
          <cell r="H16">
            <v>148025</v>
          </cell>
          <cell r="I16">
            <v>149230</v>
          </cell>
          <cell r="J16">
            <v>148633</v>
          </cell>
          <cell r="K16">
            <v>148063</v>
          </cell>
          <cell r="L16">
            <v>152622</v>
          </cell>
          <cell r="M16">
            <v>148323</v>
          </cell>
          <cell r="N16">
            <v>149137</v>
          </cell>
          <cell r="O16">
            <v>140936</v>
          </cell>
          <cell r="P16">
            <v>132113</v>
          </cell>
        </row>
        <row r="17">
          <cell r="B17">
            <v>88.520477574253647</v>
          </cell>
          <cell r="C17">
            <v>88.358402419594398</v>
          </cell>
          <cell r="D17">
            <v>88.265566222517961</v>
          </cell>
          <cell r="E17">
            <v>87.830205169663728</v>
          </cell>
          <cell r="F17">
            <v>87.555742808835674</v>
          </cell>
          <cell r="G17">
            <v>87.377543975762691</v>
          </cell>
          <cell r="H17">
            <v>86.926266090388054</v>
          </cell>
          <cell r="I17">
            <v>86.620114812428525</v>
          </cell>
          <cell r="J17">
            <v>86.69073559946807</v>
          </cell>
          <cell r="K17">
            <v>86.665613073915381</v>
          </cell>
          <cell r="L17">
            <v>86.918043429977274</v>
          </cell>
          <cell r="M17">
            <v>86.332178923779864</v>
          </cell>
          <cell r="N17">
            <v>85.921773547729202</v>
          </cell>
          <cell r="O17">
            <v>85.029260935143299</v>
          </cell>
          <cell r="P17">
            <v>84.743229547524663</v>
          </cell>
        </row>
        <row r="18">
          <cell r="A18" t="str">
            <v>Poder Executivo - Administração Direta</v>
          </cell>
        </row>
        <row r="19">
          <cell r="B19">
            <v>100</v>
          </cell>
          <cell r="C19">
            <v>100.57356439843362</v>
          </cell>
          <cell r="D19">
            <v>101.11577640209755</v>
          </cell>
          <cell r="E19">
            <v>98.845494169069326</v>
          </cell>
          <cell r="F19">
            <v>98.370290224815122</v>
          </cell>
          <cell r="G19">
            <v>94.14570871781001</v>
          </cell>
          <cell r="H19">
            <v>90.998788936907914</v>
          </cell>
          <cell r="I19">
            <v>91.739566107446507</v>
          </cell>
          <cell r="J19">
            <v>91.372558662789629</v>
          </cell>
          <cell r="K19">
            <v>91.022149544775516</v>
          </cell>
          <cell r="L19">
            <v>93.824807736049721</v>
          </cell>
          <cell r="M19">
            <v>91.181985282817038</v>
          </cell>
          <cell r="N19">
            <v>91.682394093454718</v>
          </cell>
          <cell r="O19">
            <v>86.640806063922</v>
          </cell>
          <cell r="P19">
            <v>81.216841768766869</v>
          </cell>
        </row>
        <row r="20">
          <cell r="A20" t="str">
            <v>Poder Executivo - Adminstração Indireta (eixo da direita)</v>
          </cell>
          <cell r="B20">
            <v>9514</v>
          </cell>
          <cell r="C20">
            <v>9364</v>
          </cell>
          <cell r="D20">
            <v>9303</v>
          </cell>
          <cell r="E20">
            <v>9110</v>
          </cell>
          <cell r="F20">
            <v>9370</v>
          </cell>
          <cell r="G20">
            <v>8707</v>
          </cell>
          <cell r="H20">
            <v>8445</v>
          </cell>
          <cell r="I20">
            <v>8760</v>
          </cell>
          <cell r="J20">
            <v>8608</v>
          </cell>
          <cell r="K20">
            <v>8724</v>
          </cell>
          <cell r="L20">
            <v>8826</v>
          </cell>
          <cell r="M20">
            <v>9228</v>
          </cell>
          <cell r="N20">
            <v>9822</v>
          </cell>
          <cell r="O20">
            <v>10061</v>
          </cell>
          <cell r="P20">
            <v>9138</v>
          </cell>
        </row>
        <row r="21">
          <cell r="B21">
            <v>5.1773489622446425</v>
          </cell>
          <cell r="C21">
            <v>5.0573843536496454</v>
          </cell>
          <cell r="D21">
            <v>4.9922457324697209</v>
          </cell>
          <cell r="E21">
            <v>4.9762929621779879</v>
          </cell>
          <cell r="F21">
            <v>5.1269704911933198</v>
          </cell>
          <cell r="G21">
            <v>4.9678490531588944</v>
          </cell>
          <cell r="H21">
            <v>4.9592455134830402</v>
          </cell>
          <cell r="I21">
            <v>5.0847162484545603</v>
          </cell>
          <cell r="J21">
            <v>5.0206471782189768</v>
          </cell>
          <cell r="K21">
            <v>5.1064128678794685</v>
          </cell>
          <cell r="L21">
            <v>5.0263962686439667</v>
          </cell>
          <cell r="M21">
            <v>5.3712057274235319</v>
          </cell>
          <cell r="N21">
            <v>5.6587142009413904</v>
          </cell>
          <cell r="O21">
            <v>6.0699849170437403</v>
          </cell>
          <cell r="P21">
            <v>5.861524843166686</v>
          </cell>
        </row>
        <row r="22">
          <cell r="A22" t="str">
            <v>Poder Executivo - Adminstração Indireta</v>
          </cell>
        </row>
        <row r="23">
          <cell r="B23">
            <v>100</v>
          </cell>
          <cell r="C23">
            <v>98.423376077359677</v>
          </cell>
          <cell r="D23">
            <v>97.782215682152611</v>
          </cell>
          <cell r="E23">
            <v>95.753626235022068</v>
          </cell>
          <cell r="F23">
            <v>98.486441034265297</v>
          </cell>
          <cell r="G23">
            <v>91.517763296195071</v>
          </cell>
          <cell r="H23">
            <v>88.763926844649987</v>
          </cell>
          <cell r="I23">
            <v>92.074837082194662</v>
          </cell>
          <cell r="J23">
            <v>90.477191507252471</v>
          </cell>
          <cell r="K23">
            <v>91.696447340760983</v>
          </cell>
          <cell r="L23">
            <v>92.7685516081564</v>
          </cell>
          <cell r="M23">
            <v>96.993903720832449</v>
          </cell>
          <cell r="N23">
            <v>103.23733445448812</v>
          </cell>
          <cell r="O23">
            <v>105.74942190456169</v>
          </cell>
          <cell r="P23">
            <v>96.047929367248258</v>
          </cell>
        </row>
        <row r="24">
          <cell r="A24" t="str">
            <v>Brigada Militar (eixo da direita)</v>
          </cell>
          <cell r="B24">
            <v>25397</v>
          </cell>
          <cell r="C24">
            <v>25839</v>
          </cell>
          <cell r="D24">
            <v>25613</v>
          </cell>
          <cell r="E24">
            <v>25321</v>
          </cell>
          <cell r="F24">
            <v>26590</v>
          </cell>
          <cell r="G24">
            <v>24702</v>
          </cell>
          <cell r="H24">
            <v>24141</v>
          </cell>
          <cell r="I24">
            <v>26748</v>
          </cell>
          <cell r="J24">
            <v>26184</v>
          </cell>
          <cell r="K24">
            <v>25157</v>
          </cell>
          <cell r="L24">
            <v>26666</v>
          </cell>
          <cell r="M24">
            <v>25313</v>
          </cell>
          <cell r="N24">
            <v>23819</v>
          </cell>
          <cell r="O24">
            <v>21551</v>
          </cell>
          <cell r="P24">
            <v>20551</v>
          </cell>
        </row>
        <row r="28">
          <cell r="A28" t="str">
            <v>Polícia Civil (eixo da direita)</v>
          </cell>
          <cell r="H28">
            <v>5835</v>
          </cell>
          <cell r="I28">
            <v>5623</v>
          </cell>
          <cell r="J28">
            <v>6216</v>
          </cell>
          <cell r="K28">
            <v>5756</v>
          </cell>
          <cell r="L28">
            <v>6071</v>
          </cell>
          <cell r="M28">
            <v>5788</v>
          </cell>
          <cell r="N28">
            <v>6145</v>
          </cell>
          <cell r="O28">
            <v>5735</v>
          </cell>
          <cell r="P28">
            <v>5504</v>
          </cell>
        </row>
        <row r="33">
          <cell r="A33" t="str">
            <v>Secretária da Educação (eixo da esquerda)</v>
          </cell>
          <cell r="B33">
            <v>111484</v>
          </cell>
          <cell r="C33">
            <v>112213</v>
          </cell>
          <cell r="D33">
            <v>113276</v>
          </cell>
          <cell r="E33">
            <v>110266</v>
          </cell>
          <cell r="F33">
            <v>109497</v>
          </cell>
          <cell r="G33">
            <v>104643</v>
          </cell>
          <cell r="H33">
            <v>100377</v>
          </cell>
          <cell r="I33">
            <v>98987</v>
          </cell>
          <cell r="J33">
            <v>97644</v>
          </cell>
          <cell r="K33">
            <v>98085</v>
          </cell>
          <cell r="L33">
            <v>100919</v>
          </cell>
          <cell r="M33">
            <v>98571</v>
          </cell>
          <cell r="N33">
            <v>99564</v>
          </cell>
          <cell r="O33">
            <v>94685</v>
          </cell>
          <cell r="P33">
            <v>88895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topLeftCell="A13" workbookViewId="0">
      <selection activeCell="C42" sqref="C42"/>
    </sheetView>
  </sheetViews>
  <sheetFormatPr defaultRowHeight="15" x14ac:dyDescent="0.25"/>
  <cols>
    <col min="2" max="2" width="10.5703125" bestFit="1" customWidth="1"/>
  </cols>
  <sheetData>
    <row r="1" spans="1:28" x14ac:dyDescent="0.25">
      <c r="A1" s="56" t="s">
        <v>56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21"/>
    </row>
    <row r="2" spans="1:28" x14ac:dyDescent="0.25">
      <c r="A2" s="57" t="s">
        <v>57</v>
      </c>
      <c r="B2" s="57"/>
      <c r="C2" s="22" t="s">
        <v>43</v>
      </c>
      <c r="D2" s="22" t="s">
        <v>44</v>
      </c>
      <c r="E2" s="22" t="s">
        <v>45</v>
      </c>
      <c r="F2" s="22" t="s">
        <v>46</v>
      </c>
      <c r="G2" s="22" t="s">
        <v>47</v>
      </c>
      <c r="H2" s="22" t="s">
        <v>48</v>
      </c>
      <c r="I2" s="22" t="s">
        <v>49</v>
      </c>
      <c r="J2" s="22" t="s">
        <v>50</v>
      </c>
      <c r="K2" s="22" t="s">
        <v>51</v>
      </c>
      <c r="L2" s="22" t="s">
        <v>52</v>
      </c>
      <c r="M2" s="22" t="s">
        <v>53</v>
      </c>
      <c r="N2" s="22" t="s">
        <v>34</v>
      </c>
      <c r="O2" s="23" t="s">
        <v>7</v>
      </c>
      <c r="P2" s="23" t="s">
        <v>8</v>
      </c>
      <c r="Q2" s="23" t="s">
        <v>9</v>
      </c>
      <c r="R2" s="23" t="s">
        <v>10</v>
      </c>
      <c r="S2" s="23" t="s">
        <v>11</v>
      </c>
      <c r="T2" s="24" t="s">
        <v>12</v>
      </c>
      <c r="U2" s="24" t="s">
        <v>13</v>
      </c>
      <c r="V2" s="24" t="s">
        <v>14</v>
      </c>
      <c r="W2" s="24" t="s">
        <v>15</v>
      </c>
      <c r="X2" s="24" t="s">
        <v>16</v>
      </c>
      <c r="Y2" s="24" t="s">
        <v>17</v>
      </c>
      <c r="Z2" s="24" t="s">
        <v>18</v>
      </c>
      <c r="AA2" s="24" t="s">
        <v>19</v>
      </c>
      <c r="AB2" s="24" t="s">
        <v>35</v>
      </c>
    </row>
    <row r="3" spans="1:28" x14ac:dyDescent="0.25">
      <c r="A3" s="57" t="s">
        <v>58</v>
      </c>
      <c r="B3" s="25" t="s">
        <v>59</v>
      </c>
      <c r="C3" s="26">
        <v>166587</v>
      </c>
      <c r="D3" s="26">
        <v>169329</v>
      </c>
      <c r="E3" s="26">
        <v>176040</v>
      </c>
      <c r="F3" s="26">
        <v>178514</v>
      </c>
      <c r="G3" s="26">
        <v>172115</v>
      </c>
      <c r="H3" s="26">
        <v>165716</v>
      </c>
      <c r="I3" s="26">
        <v>160781</v>
      </c>
      <c r="J3" s="26">
        <v>159580</v>
      </c>
      <c r="K3" s="27">
        <v>156453</v>
      </c>
      <c r="L3" s="27">
        <v>165180</v>
      </c>
      <c r="M3" s="27">
        <v>168831</v>
      </c>
      <c r="N3" s="28">
        <v>174248</v>
      </c>
      <c r="O3" s="28">
        <v>175791</v>
      </c>
      <c r="P3" s="28">
        <v>177046</v>
      </c>
      <c r="Q3" s="28">
        <v>173958</v>
      </c>
      <c r="R3" s="28">
        <v>173389</v>
      </c>
      <c r="S3" s="28">
        <v>166560</v>
      </c>
      <c r="T3" s="28">
        <v>161843</v>
      </c>
      <c r="U3" s="28">
        <v>163521</v>
      </c>
      <c r="V3" s="28">
        <v>162844</v>
      </c>
      <c r="W3" s="28">
        <v>162120</v>
      </c>
      <c r="X3" s="28">
        <v>166767</v>
      </c>
      <c r="Y3" s="28">
        <v>162577</v>
      </c>
      <c r="Z3" s="28">
        <v>163751</v>
      </c>
      <c r="AA3" s="28">
        <v>155689</v>
      </c>
      <c r="AB3" s="29">
        <v>147616</v>
      </c>
    </row>
    <row r="4" spans="1:28" x14ac:dyDescent="0.25">
      <c r="A4" s="57"/>
      <c r="B4" s="25" t="s">
        <v>60</v>
      </c>
      <c r="C4" s="26">
        <v>68769</v>
      </c>
      <c r="D4" s="26">
        <v>69955</v>
      </c>
      <c r="E4" s="26">
        <v>75831</v>
      </c>
      <c r="F4" s="26">
        <v>81405</v>
      </c>
      <c r="G4" s="26">
        <v>85722</v>
      </c>
      <c r="H4" s="26">
        <v>89721</v>
      </c>
      <c r="I4" s="26">
        <v>94663</v>
      </c>
      <c r="J4" s="26">
        <v>99557</v>
      </c>
      <c r="K4" s="27">
        <v>106263</v>
      </c>
      <c r="L4" s="27">
        <v>108417</v>
      </c>
      <c r="M4" s="27">
        <v>109327</v>
      </c>
      <c r="N4" s="28">
        <v>110968</v>
      </c>
      <c r="O4" s="28">
        <v>114314</v>
      </c>
      <c r="P4" s="28">
        <v>116137</v>
      </c>
      <c r="Q4" s="28">
        <v>117280</v>
      </c>
      <c r="R4" s="28">
        <v>118860</v>
      </c>
      <c r="S4" s="28">
        <v>121609</v>
      </c>
      <c r="T4" s="28">
        <v>125627</v>
      </c>
      <c r="U4" s="28">
        <v>130330</v>
      </c>
      <c r="V4" s="28">
        <v>132734</v>
      </c>
      <c r="W4" s="28">
        <v>136887</v>
      </c>
      <c r="X4" s="28">
        <v>140373</v>
      </c>
      <c r="Y4" s="28">
        <v>143221</v>
      </c>
      <c r="Z4" s="28">
        <v>146661</v>
      </c>
      <c r="AA4" s="28">
        <v>152227</v>
      </c>
      <c r="AB4" s="29">
        <v>157650</v>
      </c>
    </row>
    <row r="5" spans="1:28" ht="30" x14ac:dyDescent="0.25">
      <c r="A5" s="57"/>
      <c r="B5" s="25" t="s">
        <v>61</v>
      </c>
      <c r="C5" s="26">
        <v>2806</v>
      </c>
      <c r="D5" s="26">
        <v>2602</v>
      </c>
      <c r="E5" s="26">
        <v>2755</v>
      </c>
      <c r="F5" s="26">
        <v>2537</v>
      </c>
      <c r="G5" s="26">
        <v>2500</v>
      </c>
      <c r="H5" s="26">
        <v>2446</v>
      </c>
      <c r="I5" s="26">
        <v>2293</v>
      </c>
      <c r="J5" s="26">
        <v>2038</v>
      </c>
      <c r="K5" s="27">
        <v>1995</v>
      </c>
      <c r="L5" s="27">
        <v>1927</v>
      </c>
      <c r="M5" s="27">
        <v>1914</v>
      </c>
      <c r="N5" s="28">
        <v>1812</v>
      </c>
      <c r="O5" s="28">
        <v>1740</v>
      </c>
      <c r="P5" s="28">
        <v>1656</v>
      </c>
      <c r="Q5" s="28">
        <v>1663</v>
      </c>
      <c r="R5" s="28">
        <v>1512</v>
      </c>
      <c r="S5" s="28">
        <v>1377</v>
      </c>
      <c r="T5" s="28">
        <v>1301</v>
      </c>
      <c r="U5" s="28">
        <v>1273</v>
      </c>
      <c r="V5" s="28">
        <v>1274</v>
      </c>
      <c r="W5" s="30">
        <v>974</v>
      </c>
      <c r="X5" s="30">
        <v>946</v>
      </c>
      <c r="Y5" s="30">
        <v>971</v>
      </c>
      <c r="Z5" s="30">
        <v>961</v>
      </c>
      <c r="AA5" s="30">
        <v>958</v>
      </c>
      <c r="AB5" s="31"/>
    </row>
    <row r="6" spans="1:28" x14ac:dyDescent="0.25">
      <c r="A6" s="57"/>
      <c r="B6" s="32" t="s">
        <v>62</v>
      </c>
      <c r="C6" s="33">
        <f>SUM(C3:C5)</f>
        <v>238162</v>
      </c>
      <c r="D6" s="33">
        <f>SUM(D3:D5)</f>
        <v>241886</v>
      </c>
      <c r="E6" s="33">
        <f>SUM(E3:E5)</f>
        <v>254626</v>
      </c>
      <c r="F6" s="33">
        <f t="shared" ref="F6:J6" si="0">SUM(F3:F5)</f>
        <v>262456</v>
      </c>
      <c r="G6" s="33">
        <f t="shared" si="0"/>
        <v>260337</v>
      </c>
      <c r="H6" s="33">
        <f t="shared" si="0"/>
        <v>257883</v>
      </c>
      <c r="I6" s="33">
        <f t="shared" si="0"/>
        <v>257737</v>
      </c>
      <c r="J6" s="33">
        <f t="shared" si="0"/>
        <v>261175</v>
      </c>
      <c r="K6" s="34">
        <v>264711</v>
      </c>
      <c r="L6" s="34">
        <v>275524</v>
      </c>
      <c r="M6" s="34">
        <v>280072</v>
      </c>
      <c r="N6" s="35">
        <v>287028</v>
      </c>
      <c r="O6" s="35">
        <v>291845</v>
      </c>
      <c r="P6" s="35">
        <v>294839</v>
      </c>
      <c r="Q6" s="35">
        <v>292901</v>
      </c>
      <c r="R6" s="35">
        <v>293761</v>
      </c>
      <c r="S6" s="35">
        <v>289546</v>
      </c>
      <c r="T6" s="35">
        <v>288771</v>
      </c>
      <c r="U6" s="35">
        <v>295124</v>
      </c>
      <c r="V6" s="35">
        <v>296852</v>
      </c>
      <c r="W6" s="35">
        <v>299981</v>
      </c>
      <c r="X6" s="35">
        <v>308086</v>
      </c>
      <c r="Y6" s="35">
        <v>306769</v>
      </c>
      <c r="Z6" s="35">
        <v>311373</v>
      </c>
      <c r="AA6" s="35">
        <v>308874</v>
      </c>
      <c r="AB6" s="36"/>
    </row>
    <row r="7" spans="1:28" x14ac:dyDescent="0.25">
      <c r="A7" s="57" t="s">
        <v>63</v>
      </c>
      <c r="B7" s="25" t="s">
        <v>59</v>
      </c>
      <c r="C7" s="26">
        <v>5017</v>
      </c>
      <c r="D7" s="26">
        <v>5131</v>
      </c>
      <c r="E7" s="26">
        <v>5389</v>
      </c>
      <c r="F7" s="26">
        <v>5728</v>
      </c>
      <c r="G7" s="26">
        <v>5310</v>
      </c>
      <c r="H7" s="26">
        <v>4577</v>
      </c>
      <c r="I7" s="26">
        <v>4614</v>
      </c>
      <c r="J7" s="26">
        <v>4845</v>
      </c>
      <c r="K7" s="27">
        <v>4913</v>
      </c>
      <c r="L7" s="27">
        <v>4943</v>
      </c>
      <c r="M7" s="27">
        <v>5065</v>
      </c>
      <c r="N7" s="28">
        <v>5177</v>
      </c>
      <c r="O7" s="28">
        <v>5322</v>
      </c>
      <c r="P7" s="28">
        <v>5415</v>
      </c>
      <c r="Q7" s="28">
        <v>5324</v>
      </c>
      <c r="R7" s="28">
        <v>5585</v>
      </c>
      <c r="S7" s="28">
        <v>5169</v>
      </c>
      <c r="T7" s="28">
        <v>5082</v>
      </c>
      <c r="U7" s="28">
        <v>5082</v>
      </c>
      <c r="V7" s="28">
        <v>4959</v>
      </c>
      <c r="W7" s="28">
        <v>5122</v>
      </c>
      <c r="X7" s="28">
        <v>5278</v>
      </c>
      <c r="Y7" s="28">
        <v>5755</v>
      </c>
      <c r="Z7" s="28">
        <v>6105</v>
      </c>
      <c r="AA7" s="28">
        <v>5831</v>
      </c>
      <c r="AB7" s="29">
        <v>5765</v>
      </c>
    </row>
    <row r="8" spans="1:28" x14ac:dyDescent="0.25">
      <c r="A8" s="57"/>
      <c r="B8" s="25" t="s">
        <v>60</v>
      </c>
      <c r="C8" s="37" t="s">
        <v>64</v>
      </c>
      <c r="D8" s="37" t="s">
        <v>64</v>
      </c>
      <c r="E8" s="37" t="s">
        <v>64</v>
      </c>
      <c r="F8" s="37" t="s">
        <v>64</v>
      </c>
      <c r="G8" s="37" t="s">
        <v>64</v>
      </c>
      <c r="H8" s="37" t="s">
        <v>64</v>
      </c>
      <c r="I8" s="37" t="s">
        <v>64</v>
      </c>
      <c r="J8" s="37" t="s">
        <v>64</v>
      </c>
      <c r="K8" s="37" t="s">
        <v>64</v>
      </c>
      <c r="L8" s="37" t="s">
        <v>64</v>
      </c>
      <c r="M8" s="37" t="s">
        <v>64</v>
      </c>
      <c r="N8" s="37" t="s">
        <v>64</v>
      </c>
      <c r="O8" s="37" t="s">
        <v>64</v>
      </c>
      <c r="P8" s="37" t="s">
        <v>64</v>
      </c>
      <c r="Q8" s="37" t="s">
        <v>64</v>
      </c>
      <c r="R8" s="37" t="s">
        <v>64</v>
      </c>
      <c r="S8" s="37" t="s">
        <v>64</v>
      </c>
      <c r="T8" s="37" t="s">
        <v>64</v>
      </c>
      <c r="U8" s="37" t="s">
        <v>64</v>
      </c>
      <c r="V8" s="30">
        <v>3</v>
      </c>
      <c r="W8" s="30">
        <v>3</v>
      </c>
      <c r="X8" s="30">
        <v>5</v>
      </c>
      <c r="Y8" s="30">
        <v>6</v>
      </c>
      <c r="Z8" s="30">
        <v>7</v>
      </c>
      <c r="AA8" s="30">
        <v>18</v>
      </c>
      <c r="AB8" s="38">
        <v>22</v>
      </c>
    </row>
    <row r="9" spans="1:28" x14ac:dyDescent="0.25">
      <c r="A9" s="57"/>
      <c r="B9" s="32" t="s">
        <v>62</v>
      </c>
      <c r="C9" s="33">
        <v>5017</v>
      </c>
      <c r="D9" s="33">
        <v>5131</v>
      </c>
      <c r="E9" s="33">
        <v>5389</v>
      </c>
      <c r="F9" s="33">
        <v>5728</v>
      </c>
      <c r="G9" s="33">
        <v>5310</v>
      </c>
      <c r="H9" s="33">
        <v>4577</v>
      </c>
      <c r="I9" s="33">
        <v>4614</v>
      </c>
      <c r="J9" s="33">
        <v>4845</v>
      </c>
      <c r="K9" s="34">
        <v>4913</v>
      </c>
      <c r="L9" s="34">
        <v>4943</v>
      </c>
      <c r="M9" s="34">
        <v>5065</v>
      </c>
      <c r="N9" s="35">
        <v>5177</v>
      </c>
      <c r="O9" s="35">
        <v>5322</v>
      </c>
      <c r="P9" s="35">
        <v>5415</v>
      </c>
      <c r="Q9" s="35">
        <v>5324</v>
      </c>
      <c r="R9" s="35">
        <v>5585</v>
      </c>
      <c r="S9" s="35">
        <v>5169</v>
      </c>
      <c r="T9" s="35">
        <v>5082</v>
      </c>
      <c r="U9" s="35">
        <v>5082</v>
      </c>
      <c r="V9" s="35">
        <v>4962</v>
      </c>
      <c r="W9" s="35">
        <v>5125</v>
      </c>
      <c r="X9" s="35">
        <v>5283</v>
      </c>
      <c r="Y9" s="35">
        <v>5761</v>
      </c>
      <c r="Z9" s="35">
        <v>6112</v>
      </c>
      <c r="AA9" s="35">
        <v>5849</v>
      </c>
      <c r="AB9" s="39"/>
    </row>
    <row r="10" spans="1:28" x14ac:dyDescent="0.25">
      <c r="A10" s="57" t="s">
        <v>65</v>
      </c>
      <c r="B10" s="25" t="s">
        <v>59</v>
      </c>
      <c r="C10" s="26">
        <v>12950</v>
      </c>
      <c r="D10" s="26">
        <v>12618</v>
      </c>
      <c r="E10" s="26">
        <v>12187</v>
      </c>
      <c r="F10" s="26">
        <v>11841</v>
      </c>
      <c r="G10" s="26">
        <v>11067</v>
      </c>
      <c r="H10" s="26">
        <v>8068</v>
      </c>
      <c r="I10" s="26">
        <v>7273</v>
      </c>
      <c r="J10" s="26">
        <v>6511</v>
      </c>
      <c r="K10" s="27">
        <v>4404</v>
      </c>
      <c r="L10" s="27">
        <v>4305</v>
      </c>
      <c r="M10" s="27">
        <v>4227</v>
      </c>
      <c r="N10" s="28">
        <v>4337</v>
      </c>
      <c r="O10" s="28">
        <v>4042</v>
      </c>
      <c r="P10" s="28">
        <v>3888</v>
      </c>
      <c r="Q10" s="28">
        <v>3786</v>
      </c>
      <c r="R10" s="28">
        <v>3785</v>
      </c>
      <c r="S10" s="28">
        <v>3538</v>
      </c>
      <c r="T10" s="28">
        <v>3363</v>
      </c>
      <c r="U10" s="28">
        <v>3678</v>
      </c>
      <c r="V10" s="28">
        <v>3649</v>
      </c>
      <c r="W10" s="28">
        <v>3602</v>
      </c>
      <c r="X10" s="28">
        <v>3548</v>
      </c>
      <c r="Y10" s="28">
        <v>3473</v>
      </c>
      <c r="Z10" s="28">
        <v>3717</v>
      </c>
      <c r="AA10" s="28">
        <v>4230</v>
      </c>
      <c r="AB10" s="29">
        <v>3373</v>
      </c>
    </row>
    <row r="11" spans="1:28" x14ac:dyDescent="0.25">
      <c r="A11" s="57"/>
      <c r="B11" s="25" t="s">
        <v>60</v>
      </c>
      <c r="C11" s="26">
        <v>7636</v>
      </c>
      <c r="D11" s="26">
        <v>7620</v>
      </c>
      <c r="E11" s="26">
        <v>7404</v>
      </c>
      <c r="F11" s="26">
        <v>7545</v>
      </c>
      <c r="G11" s="26">
        <v>7782</v>
      </c>
      <c r="H11" s="26">
        <v>8191</v>
      </c>
      <c r="I11" s="26">
        <v>8586</v>
      </c>
      <c r="J11" s="26">
        <v>9005</v>
      </c>
      <c r="K11" s="27">
        <v>6502</v>
      </c>
      <c r="L11" s="27">
        <v>6277</v>
      </c>
      <c r="M11" s="27">
        <v>6226</v>
      </c>
      <c r="N11" s="28">
        <v>6107</v>
      </c>
      <c r="O11" s="28">
        <v>5904</v>
      </c>
      <c r="P11" s="28">
        <v>5768</v>
      </c>
      <c r="Q11" s="28">
        <v>5574</v>
      </c>
      <c r="R11" s="28">
        <v>5393</v>
      </c>
      <c r="S11" s="28">
        <v>5219</v>
      </c>
      <c r="T11" s="28">
        <v>5204</v>
      </c>
      <c r="U11" s="28">
        <v>5053</v>
      </c>
      <c r="V11" s="28">
        <v>5083</v>
      </c>
      <c r="W11" s="28">
        <v>5114</v>
      </c>
      <c r="X11" s="28">
        <v>5066</v>
      </c>
      <c r="Y11" s="28">
        <v>5087</v>
      </c>
      <c r="Z11" s="28">
        <v>4888</v>
      </c>
      <c r="AA11" s="28">
        <v>4737</v>
      </c>
      <c r="AB11" s="38">
        <v>4726</v>
      </c>
    </row>
    <row r="12" spans="1:28" ht="30" x14ac:dyDescent="0.25">
      <c r="A12" s="57"/>
      <c r="B12" s="25" t="s">
        <v>66</v>
      </c>
      <c r="C12" s="26">
        <v>45478</v>
      </c>
      <c r="D12" s="26">
        <v>47258</v>
      </c>
      <c r="E12" s="26">
        <v>49169</v>
      </c>
      <c r="F12" s="26">
        <v>50837</v>
      </c>
      <c r="G12" s="26">
        <v>52015</v>
      </c>
      <c r="H12" s="26">
        <v>53654</v>
      </c>
      <c r="I12" s="26">
        <v>55236</v>
      </c>
      <c r="J12" s="26">
        <v>55753</v>
      </c>
      <c r="K12" s="27">
        <v>55537</v>
      </c>
      <c r="L12" s="27">
        <v>53992</v>
      </c>
      <c r="M12" s="27">
        <v>52644</v>
      </c>
      <c r="N12" s="28">
        <v>48948</v>
      </c>
      <c r="O12" s="28">
        <v>48689</v>
      </c>
      <c r="P12" s="28">
        <v>48995</v>
      </c>
      <c r="Q12" s="28">
        <v>49168</v>
      </c>
      <c r="R12" s="28">
        <v>49531</v>
      </c>
      <c r="S12" s="28">
        <v>49048</v>
      </c>
      <c r="T12" s="28">
        <v>48804</v>
      </c>
      <c r="U12" s="28">
        <v>48307</v>
      </c>
      <c r="V12" s="28">
        <v>47604</v>
      </c>
      <c r="W12" s="28">
        <v>47557</v>
      </c>
      <c r="X12" s="28">
        <v>47765</v>
      </c>
      <c r="Y12" s="28">
        <v>46337</v>
      </c>
      <c r="Z12" s="28">
        <v>45921</v>
      </c>
      <c r="AA12" s="28">
        <v>46759</v>
      </c>
      <c r="AB12" s="31"/>
    </row>
    <row r="13" spans="1:28" x14ac:dyDescent="0.25">
      <c r="A13" s="57"/>
      <c r="B13" s="32" t="s">
        <v>62</v>
      </c>
      <c r="C13" s="33">
        <f>SUM(C10:C12)</f>
        <v>66064</v>
      </c>
      <c r="D13" s="33">
        <f>SUM(D10:D12)</f>
        <v>67496</v>
      </c>
      <c r="E13" s="33">
        <f>SUM(E10:E12)</f>
        <v>68760</v>
      </c>
      <c r="F13" s="33">
        <f t="shared" ref="F13:J13" si="1">SUM(F10:F12)</f>
        <v>70223</v>
      </c>
      <c r="G13" s="33">
        <f t="shared" si="1"/>
        <v>70864</v>
      </c>
      <c r="H13" s="33">
        <f t="shared" si="1"/>
        <v>69913</v>
      </c>
      <c r="I13" s="33">
        <f t="shared" si="1"/>
        <v>71095</v>
      </c>
      <c r="J13" s="33">
        <f t="shared" si="1"/>
        <v>71269</v>
      </c>
      <c r="K13" s="34">
        <v>66443</v>
      </c>
      <c r="L13" s="34">
        <v>64574</v>
      </c>
      <c r="M13" s="34">
        <v>63097</v>
      </c>
      <c r="N13" s="35">
        <v>59392</v>
      </c>
      <c r="O13" s="35">
        <v>58635</v>
      </c>
      <c r="P13" s="35">
        <v>58651</v>
      </c>
      <c r="Q13" s="35">
        <v>58528</v>
      </c>
      <c r="R13" s="35">
        <v>58709</v>
      </c>
      <c r="S13" s="35">
        <v>57805</v>
      </c>
      <c r="T13" s="35">
        <v>57371</v>
      </c>
      <c r="U13" s="35">
        <v>57038</v>
      </c>
      <c r="V13" s="35">
        <v>56336</v>
      </c>
      <c r="W13" s="35">
        <v>56273</v>
      </c>
      <c r="X13" s="35">
        <v>56379</v>
      </c>
      <c r="Y13" s="35">
        <v>54897</v>
      </c>
      <c r="Z13" s="35">
        <v>54526</v>
      </c>
      <c r="AA13" s="35">
        <v>55726</v>
      </c>
      <c r="AB13" s="36"/>
    </row>
    <row r="14" spans="1:28" x14ac:dyDescent="0.25">
      <c r="A14" s="57" t="s">
        <v>67</v>
      </c>
      <c r="B14" s="25" t="s">
        <v>59</v>
      </c>
      <c r="C14" s="40">
        <f>C3+C7+C10</f>
        <v>184554</v>
      </c>
      <c r="D14" s="40">
        <f t="shared" ref="D14:M14" si="2">D3+D7+D10</f>
        <v>187078</v>
      </c>
      <c r="E14" s="40">
        <f t="shared" si="2"/>
        <v>193616</v>
      </c>
      <c r="F14" s="40">
        <f t="shared" si="2"/>
        <v>196083</v>
      </c>
      <c r="G14" s="40">
        <f t="shared" si="2"/>
        <v>188492</v>
      </c>
      <c r="H14" s="40">
        <f t="shared" si="2"/>
        <v>178361</v>
      </c>
      <c r="I14" s="40">
        <f t="shared" si="2"/>
        <v>172668</v>
      </c>
      <c r="J14" s="40">
        <f t="shared" si="2"/>
        <v>170936</v>
      </c>
      <c r="K14" s="40">
        <f t="shared" si="2"/>
        <v>165770</v>
      </c>
      <c r="L14" s="40">
        <f t="shared" si="2"/>
        <v>174428</v>
      </c>
      <c r="M14" s="40">
        <f t="shared" si="2"/>
        <v>178123</v>
      </c>
      <c r="N14" s="41">
        <v>183762</v>
      </c>
      <c r="O14" s="41">
        <v>185155</v>
      </c>
      <c r="P14" s="41">
        <v>186349</v>
      </c>
      <c r="Q14" s="41">
        <v>183068</v>
      </c>
      <c r="R14" s="41">
        <v>182759</v>
      </c>
      <c r="S14" s="41">
        <v>175267</v>
      </c>
      <c r="T14" s="41">
        <v>170288</v>
      </c>
      <c r="U14" s="41">
        <v>172281</v>
      </c>
      <c r="V14" s="41">
        <v>171452</v>
      </c>
      <c r="W14" s="41">
        <v>170844</v>
      </c>
      <c r="X14" s="41">
        <v>175593</v>
      </c>
      <c r="Y14" s="41">
        <v>171805</v>
      </c>
      <c r="Z14" s="41">
        <v>173573</v>
      </c>
      <c r="AA14" s="41">
        <v>165750</v>
      </c>
      <c r="AB14" s="42">
        <v>155898</v>
      </c>
    </row>
    <row r="15" spans="1:28" x14ac:dyDescent="0.25">
      <c r="A15" s="57"/>
      <c r="B15" s="25" t="s">
        <v>60</v>
      </c>
      <c r="C15" s="40">
        <f>C4+C11</f>
        <v>76405</v>
      </c>
      <c r="D15" s="40">
        <f t="shared" ref="D15:M16" si="3">D4+D11</f>
        <v>77575</v>
      </c>
      <c r="E15" s="40">
        <f t="shared" si="3"/>
        <v>83235</v>
      </c>
      <c r="F15" s="40">
        <f t="shared" si="3"/>
        <v>88950</v>
      </c>
      <c r="G15" s="40">
        <f t="shared" si="3"/>
        <v>93504</v>
      </c>
      <c r="H15" s="40">
        <f t="shared" si="3"/>
        <v>97912</v>
      </c>
      <c r="I15" s="40">
        <f t="shared" si="3"/>
        <v>103249</v>
      </c>
      <c r="J15" s="40">
        <f t="shared" si="3"/>
        <v>108562</v>
      </c>
      <c r="K15" s="40">
        <f t="shared" si="3"/>
        <v>112765</v>
      </c>
      <c r="L15" s="40">
        <f t="shared" si="3"/>
        <v>114694</v>
      </c>
      <c r="M15" s="40">
        <f t="shared" si="3"/>
        <v>115553</v>
      </c>
      <c r="N15" s="41">
        <v>117075</v>
      </c>
      <c r="O15" s="41">
        <v>120218</v>
      </c>
      <c r="P15" s="41">
        <v>121905</v>
      </c>
      <c r="Q15" s="41">
        <v>122854</v>
      </c>
      <c r="R15" s="41">
        <v>124253</v>
      </c>
      <c r="S15" s="41">
        <v>126828</v>
      </c>
      <c r="T15" s="41">
        <v>130831</v>
      </c>
      <c r="U15" s="41">
        <v>135383</v>
      </c>
      <c r="V15" s="41">
        <v>137820</v>
      </c>
      <c r="W15" s="41">
        <v>142004</v>
      </c>
      <c r="X15" s="41">
        <v>145444</v>
      </c>
      <c r="Y15" s="41">
        <v>148314</v>
      </c>
      <c r="Z15" s="41">
        <v>151556</v>
      </c>
      <c r="AA15" s="41">
        <v>156982</v>
      </c>
      <c r="AB15" s="43">
        <v>162398</v>
      </c>
    </row>
    <row r="16" spans="1:28" ht="30" x14ac:dyDescent="0.25">
      <c r="A16" s="57"/>
      <c r="B16" s="25" t="s">
        <v>68</v>
      </c>
      <c r="C16" s="40">
        <f>C5+C12</f>
        <v>48284</v>
      </c>
      <c r="D16" s="40">
        <f t="shared" si="3"/>
        <v>49860</v>
      </c>
      <c r="E16" s="40">
        <f t="shared" si="3"/>
        <v>51924</v>
      </c>
      <c r="F16" s="40">
        <f t="shared" si="3"/>
        <v>53374</v>
      </c>
      <c r="G16" s="40">
        <f t="shared" si="3"/>
        <v>54515</v>
      </c>
      <c r="H16" s="40">
        <f t="shared" si="3"/>
        <v>56100</v>
      </c>
      <c r="I16" s="40">
        <f t="shared" si="3"/>
        <v>57529</v>
      </c>
      <c r="J16" s="40">
        <f t="shared" si="3"/>
        <v>57791</v>
      </c>
      <c r="K16" s="40">
        <f t="shared" si="3"/>
        <v>57532</v>
      </c>
      <c r="L16" s="40">
        <f t="shared" si="3"/>
        <v>55919</v>
      </c>
      <c r="M16" s="40">
        <f t="shared" si="3"/>
        <v>54558</v>
      </c>
      <c r="N16" s="41">
        <v>50760</v>
      </c>
      <c r="O16" s="41">
        <v>50429</v>
      </c>
      <c r="P16" s="41">
        <v>50651</v>
      </c>
      <c r="Q16" s="41">
        <v>50831</v>
      </c>
      <c r="R16" s="41">
        <v>51043</v>
      </c>
      <c r="S16" s="41">
        <v>50425</v>
      </c>
      <c r="T16" s="41">
        <v>50105</v>
      </c>
      <c r="U16" s="41">
        <v>49580</v>
      </c>
      <c r="V16" s="41">
        <v>48878</v>
      </c>
      <c r="W16" s="41">
        <v>48531</v>
      </c>
      <c r="X16" s="41">
        <v>48711</v>
      </c>
      <c r="Y16" s="41">
        <v>47308</v>
      </c>
      <c r="Z16" s="41">
        <v>46882</v>
      </c>
      <c r="AA16" s="41">
        <v>47717</v>
      </c>
      <c r="AB16" s="44">
        <v>46496</v>
      </c>
    </row>
    <row r="17" spans="1:28" x14ac:dyDescent="0.25">
      <c r="A17" s="55" t="s">
        <v>69</v>
      </c>
      <c r="B17" s="55"/>
      <c r="C17" s="34">
        <f>SUM(C14:C16)</f>
        <v>309243</v>
      </c>
      <c r="D17" s="34">
        <f t="shared" ref="D17:M17" si="4">SUM(D14:D16)</f>
        <v>314513</v>
      </c>
      <c r="E17" s="34">
        <f t="shared" si="4"/>
        <v>328775</v>
      </c>
      <c r="F17" s="34">
        <f t="shared" si="4"/>
        <v>338407</v>
      </c>
      <c r="G17" s="34">
        <f t="shared" si="4"/>
        <v>336511</v>
      </c>
      <c r="H17" s="34">
        <f t="shared" si="4"/>
        <v>332373</v>
      </c>
      <c r="I17" s="34">
        <f t="shared" si="4"/>
        <v>333446</v>
      </c>
      <c r="J17" s="34">
        <f t="shared" si="4"/>
        <v>337289</v>
      </c>
      <c r="K17" s="34">
        <f t="shared" si="4"/>
        <v>336067</v>
      </c>
      <c r="L17" s="34">
        <f t="shared" si="4"/>
        <v>345041</v>
      </c>
      <c r="M17" s="34">
        <f t="shared" si="4"/>
        <v>348234</v>
      </c>
      <c r="N17" s="35">
        <v>351597</v>
      </c>
      <c r="O17" s="35">
        <v>355802</v>
      </c>
      <c r="P17" s="35">
        <v>358905</v>
      </c>
      <c r="Q17" s="35">
        <v>356753</v>
      </c>
      <c r="R17" s="35">
        <v>358055</v>
      </c>
      <c r="S17" s="35">
        <v>352520</v>
      </c>
      <c r="T17" s="35">
        <v>351224</v>
      </c>
      <c r="U17" s="35">
        <v>357244</v>
      </c>
      <c r="V17" s="35">
        <v>358150</v>
      </c>
      <c r="W17" s="35">
        <v>361379</v>
      </c>
      <c r="X17" s="35">
        <v>369748</v>
      </c>
      <c r="Y17" s="35">
        <v>367427</v>
      </c>
      <c r="Z17" s="35">
        <v>372011</v>
      </c>
      <c r="AA17" s="35">
        <v>370449</v>
      </c>
      <c r="AB17" s="45">
        <f>SUM(AB14:AB16)</f>
        <v>364792</v>
      </c>
    </row>
    <row r="18" spans="1:28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8"/>
    </row>
    <row r="19" spans="1:28" x14ac:dyDescent="0.25">
      <c r="A19" s="46"/>
      <c r="B19" s="25"/>
      <c r="C19" s="49">
        <v>2.0199999999999999E-2</v>
      </c>
      <c r="D19" s="50">
        <v>2.0199999999999999E-2</v>
      </c>
      <c r="E19" s="50">
        <v>2.07E-2</v>
      </c>
      <c r="F19" s="50">
        <v>2.07E-2</v>
      </c>
      <c r="G19" s="50">
        <v>1.9699999999999999E-2</v>
      </c>
      <c r="H19" s="50">
        <v>1.84E-2</v>
      </c>
      <c r="I19" s="50">
        <v>1.77E-2</v>
      </c>
      <c r="J19" s="50">
        <v>1.7299999999999999E-2</v>
      </c>
      <c r="K19" s="50">
        <v>1.66E-2</v>
      </c>
      <c r="L19" s="50">
        <v>1.7100000000000001E-2</v>
      </c>
      <c r="M19" s="51">
        <v>1.72E-2</v>
      </c>
      <c r="N19" s="52">
        <v>1.7600000000000001E-2</v>
      </c>
      <c r="O19" s="52">
        <v>1.7600000000000001E-2</v>
      </c>
      <c r="P19" s="52">
        <v>1.7500000000000002E-2</v>
      </c>
      <c r="Q19" s="52">
        <v>1.7100000000000001E-2</v>
      </c>
      <c r="R19" s="52">
        <v>1.7000000000000001E-2</v>
      </c>
      <c r="S19" s="52">
        <v>1.6199999999999999E-2</v>
      </c>
      <c r="T19" s="52">
        <v>1.5599999999999999E-2</v>
      </c>
      <c r="U19" s="52">
        <v>1.5699999999999999E-2</v>
      </c>
      <c r="V19" s="52">
        <v>1.5599999999999999E-2</v>
      </c>
      <c r="W19" s="52">
        <v>1.54E-2</v>
      </c>
      <c r="X19" s="52">
        <v>1.5800000000000002E-2</v>
      </c>
      <c r="Y19" s="52">
        <v>1.54E-2</v>
      </c>
      <c r="Z19" s="52">
        <v>1.55E-2</v>
      </c>
      <c r="AA19" s="52">
        <v>1.47E-2</v>
      </c>
      <c r="AB19" s="53">
        <v>1.38E-2</v>
      </c>
    </row>
    <row r="20" spans="1:28" x14ac:dyDescent="0.25">
      <c r="C20" s="54">
        <v>1.4800000000000001E-2</v>
      </c>
      <c r="D20" s="54">
        <v>1.47E-2</v>
      </c>
      <c r="E20" s="54">
        <v>1.43E-2</v>
      </c>
      <c r="F20" s="54">
        <v>1.38E-2</v>
      </c>
      <c r="G20" s="54">
        <v>1.2699999999999999E-2</v>
      </c>
      <c r="H20" s="54">
        <v>1.1599999999999999E-2</v>
      </c>
      <c r="I20" s="54">
        <v>1.0699999999999999E-2</v>
      </c>
      <c r="J20" s="54">
        <v>1.03E-2</v>
      </c>
      <c r="K20" s="54">
        <v>9.7000000000000003E-3</v>
      </c>
      <c r="L20" s="54">
        <v>1.0200000000000001E-2</v>
      </c>
      <c r="M20" s="54">
        <v>1.0500000000000001E-2</v>
      </c>
      <c r="N20" s="54">
        <v>1.09E-2</v>
      </c>
      <c r="O20" s="54">
        <v>1.09E-2</v>
      </c>
      <c r="P20" s="54">
        <v>1.0800000000000001E-2</v>
      </c>
      <c r="Q20" s="54">
        <v>1.0500000000000001E-2</v>
      </c>
      <c r="R20" s="54">
        <v>1.04E-2</v>
      </c>
      <c r="S20" s="54">
        <v>9.9000000000000008E-3</v>
      </c>
      <c r="T20" s="54">
        <v>9.4000000000000004E-3</v>
      </c>
      <c r="U20" s="54">
        <v>9.2999999999999992E-3</v>
      </c>
      <c r="V20" s="54">
        <v>9.1999999999999998E-3</v>
      </c>
      <c r="W20" s="54">
        <v>8.9999999999999993E-3</v>
      </c>
      <c r="X20" s="54">
        <v>8.9999999999999993E-3</v>
      </c>
      <c r="Y20" s="54">
        <v>8.8000000000000005E-3</v>
      </c>
      <c r="Z20" s="54">
        <v>8.6999999999999994E-3</v>
      </c>
      <c r="AA20" s="54">
        <v>8.0999999999999996E-3</v>
      </c>
      <c r="AB20" s="54">
        <v>7.6E-3</v>
      </c>
    </row>
  </sheetData>
  <mergeCells count="7">
    <mergeCell ref="A17:B17"/>
    <mergeCell ref="A1:AA1"/>
    <mergeCell ref="A2:B2"/>
    <mergeCell ref="A3:A6"/>
    <mergeCell ref="A7:A9"/>
    <mergeCell ref="A10:A13"/>
    <mergeCell ref="A14:A16"/>
  </mergeCells>
  <pageMargins left="0.511811024" right="0.511811024" top="0.78740157499999996" bottom="0.78740157499999996" header="0.31496062000000002" footer="0.31496062000000002"/>
  <pageSetup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topLeftCell="A40" workbookViewId="0">
      <selection sqref="A1:XFD1048576"/>
    </sheetView>
  </sheetViews>
  <sheetFormatPr defaultRowHeight="15" x14ac:dyDescent="0.25"/>
  <cols>
    <col min="1" max="1" width="38.28515625" customWidth="1"/>
    <col min="2" max="2" width="9.28515625" customWidth="1"/>
    <col min="16" max="16" width="10" customWidth="1"/>
  </cols>
  <sheetData>
    <row r="1" spans="1:17" x14ac:dyDescent="0.25">
      <c r="A1" t="s">
        <v>21</v>
      </c>
    </row>
    <row r="3" spans="1:17" x14ac:dyDescent="0.25">
      <c r="B3" s="14" t="s">
        <v>34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8" t="s">
        <v>35</v>
      </c>
    </row>
    <row r="4" spans="1:17" x14ac:dyDescent="0.25">
      <c r="A4" t="s">
        <v>28</v>
      </c>
      <c r="B4" s="6">
        <v>2269</v>
      </c>
      <c r="C4" s="6">
        <v>2437</v>
      </c>
      <c r="D4" s="6">
        <v>2494</v>
      </c>
      <c r="E4" s="6">
        <v>2582</v>
      </c>
      <c r="F4" s="6">
        <v>2558</v>
      </c>
      <c r="G4" s="6">
        <v>2544</v>
      </c>
      <c r="H4" s="6">
        <v>2553</v>
      </c>
      <c r="I4" s="6">
        <v>2543</v>
      </c>
      <c r="J4" s="6">
        <v>2619</v>
      </c>
      <c r="K4" s="6">
        <v>2564</v>
      </c>
      <c r="L4" s="6">
        <v>2550</v>
      </c>
      <c r="M4" s="6">
        <v>2470</v>
      </c>
      <c r="N4" s="6">
        <v>2493</v>
      </c>
      <c r="O4" s="6">
        <v>2495</v>
      </c>
      <c r="P4" s="6">
        <v>2424</v>
      </c>
    </row>
    <row r="5" spans="1:17" s="59" customFormat="1" x14ac:dyDescent="0.25">
      <c r="A5" s="59" t="s">
        <v>75</v>
      </c>
      <c r="B5" s="60">
        <f>(B4/B38)*100</f>
        <v>1.2347492952841175</v>
      </c>
      <c r="C5" s="60">
        <f t="shared" ref="C5:P5" si="0">(C4/C38)*100</f>
        <v>1.3161945397099728</v>
      </c>
      <c r="D5" s="60">
        <f t="shared" si="0"/>
        <v>1.3383490118004389</v>
      </c>
      <c r="E5" s="60">
        <f t="shared" si="0"/>
        <v>1.410404876876352</v>
      </c>
      <c r="F5" s="60">
        <f t="shared" si="0"/>
        <v>1.3996574724090196</v>
      </c>
      <c r="G5" s="60">
        <f t="shared" si="0"/>
        <v>1.4514997118681783</v>
      </c>
      <c r="H5" s="60">
        <f t="shared" si="0"/>
        <v>1.4992248426195622</v>
      </c>
      <c r="I5" s="60">
        <f t="shared" si="0"/>
        <v>1.4760768744086696</v>
      </c>
      <c r="J5" s="60">
        <f t="shared" si="0"/>
        <v>1.5275412360310758</v>
      </c>
      <c r="K5" s="60">
        <f t="shared" si="0"/>
        <v>1.5007843412703987</v>
      </c>
      <c r="L5" s="60">
        <f t="shared" si="0"/>
        <v>1.4522218995062446</v>
      </c>
      <c r="M5" s="60">
        <f t="shared" si="0"/>
        <v>1.4376764354937284</v>
      </c>
      <c r="N5" s="60">
        <f t="shared" si="0"/>
        <v>1.4362832929084592</v>
      </c>
      <c r="O5" s="60">
        <f t="shared" si="0"/>
        <v>1.5052790346907994</v>
      </c>
      <c r="P5" s="60">
        <f t="shared" si="0"/>
        <v>1.5548627949043605</v>
      </c>
    </row>
    <row r="6" spans="1:17" s="59" customFormat="1" x14ac:dyDescent="0.25">
      <c r="A6" s="59" t="s">
        <v>76</v>
      </c>
      <c r="B6" s="60"/>
      <c r="C6" s="60">
        <f>((C4/$B$4)-1)*100</f>
        <v>7.4041427941824667</v>
      </c>
      <c r="D6" s="60">
        <f t="shared" ref="D6:P6" si="1">((D4/$B$4)-1)*100</f>
        <v>9.9162626707800747</v>
      </c>
      <c r="E6" s="60">
        <f t="shared" si="1"/>
        <v>13.794623182018517</v>
      </c>
      <c r="F6" s="60">
        <f t="shared" si="1"/>
        <v>12.7368884971353</v>
      </c>
      <c r="G6" s="60">
        <f t="shared" si="1"/>
        <v>12.119876597620106</v>
      </c>
      <c r="H6" s="60">
        <f t="shared" si="1"/>
        <v>12.516527104451303</v>
      </c>
      <c r="I6" s="60">
        <f t="shared" si="1"/>
        <v>12.075804319083305</v>
      </c>
      <c r="J6" s="60">
        <f t="shared" si="1"/>
        <v>15.42529748788013</v>
      </c>
      <c r="K6" s="60">
        <f t="shared" si="1"/>
        <v>13.001322168356101</v>
      </c>
      <c r="L6" s="60">
        <f t="shared" si="1"/>
        <v>12.384310268840903</v>
      </c>
      <c r="M6" s="60">
        <f t="shared" si="1"/>
        <v>8.8585279858968811</v>
      </c>
      <c r="N6" s="60">
        <f t="shared" si="1"/>
        <v>9.8721903922432741</v>
      </c>
      <c r="O6" s="60">
        <f t="shared" si="1"/>
        <v>9.9603349493168736</v>
      </c>
      <c r="P6" s="60">
        <f t="shared" si="1"/>
        <v>6.8312031732040479</v>
      </c>
    </row>
    <row r="7" spans="1:17" s="61" customFormat="1" x14ac:dyDescent="0.25">
      <c r="A7" s="61" t="s">
        <v>0</v>
      </c>
      <c r="B7" s="62">
        <v>100</v>
      </c>
      <c r="C7" s="62">
        <f>100+C6</f>
        <v>107.40414279418246</v>
      </c>
      <c r="D7" s="62">
        <f t="shared" ref="D7:P7" si="2">100+D6</f>
        <v>109.91626267078007</v>
      </c>
      <c r="E7" s="62">
        <f t="shared" si="2"/>
        <v>113.79462318201851</v>
      </c>
      <c r="F7" s="62">
        <f t="shared" si="2"/>
        <v>112.7368884971353</v>
      </c>
      <c r="G7" s="62">
        <f t="shared" si="2"/>
        <v>112.11987659762011</v>
      </c>
      <c r="H7" s="62">
        <f t="shared" si="2"/>
        <v>112.5165271044513</v>
      </c>
      <c r="I7" s="62">
        <f t="shared" si="2"/>
        <v>112.0758043190833</v>
      </c>
      <c r="J7" s="62">
        <f t="shared" si="2"/>
        <v>115.42529748788013</v>
      </c>
      <c r="K7" s="62">
        <f t="shared" si="2"/>
        <v>113.0013221683561</v>
      </c>
      <c r="L7" s="62">
        <f t="shared" si="2"/>
        <v>112.38431026884091</v>
      </c>
      <c r="M7" s="62">
        <f t="shared" si="2"/>
        <v>108.85852798589688</v>
      </c>
      <c r="N7" s="62">
        <f t="shared" si="2"/>
        <v>109.87219039224327</v>
      </c>
      <c r="O7" s="62">
        <f t="shared" si="2"/>
        <v>109.96033494931687</v>
      </c>
      <c r="P7" s="62">
        <f t="shared" si="2"/>
        <v>106.83120317320405</v>
      </c>
    </row>
    <row r="8" spans="1:17" x14ac:dyDescent="0.25">
      <c r="A8" t="s">
        <v>32</v>
      </c>
      <c r="B8" s="6">
        <v>7685</v>
      </c>
      <c r="C8" s="6">
        <v>7802</v>
      </c>
      <c r="D8" s="6">
        <v>7816</v>
      </c>
      <c r="E8" s="6">
        <v>8280</v>
      </c>
      <c r="F8" s="6">
        <v>8336</v>
      </c>
      <c r="G8" s="6">
        <v>8458</v>
      </c>
      <c r="H8" s="6">
        <v>8767</v>
      </c>
      <c r="I8" s="6">
        <v>9109</v>
      </c>
      <c r="J8" s="6">
        <v>8943</v>
      </c>
      <c r="K8" s="6">
        <v>8847</v>
      </c>
      <c r="L8" s="6">
        <v>8875</v>
      </c>
      <c r="M8" s="6">
        <v>9035</v>
      </c>
      <c r="N8" s="6">
        <v>9150</v>
      </c>
      <c r="O8" s="6">
        <v>9296</v>
      </c>
      <c r="P8" s="6">
        <v>9268</v>
      </c>
    </row>
    <row r="9" spans="1:17" s="59" customFormat="1" x14ac:dyDescent="0.25">
      <c r="A9" s="59" t="s">
        <v>77</v>
      </c>
      <c r="B9" s="60">
        <f>(B8/B38)*100</f>
        <v>4.1820398123659954</v>
      </c>
      <c r="C9" s="60">
        <f t="shared" ref="C9:P9" si="3">(C8/C38)*100</f>
        <v>4.2137668439955718</v>
      </c>
      <c r="D9" s="60">
        <f t="shared" si="3"/>
        <v>4.1942806239904691</v>
      </c>
      <c r="E9" s="60">
        <f t="shared" si="3"/>
        <v>4.5229095199597964</v>
      </c>
      <c r="F9" s="60">
        <f t="shared" si="3"/>
        <v>4.5611980805322849</v>
      </c>
      <c r="G9" s="60">
        <f t="shared" si="3"/>
        <v>4.8257800955114201</v>
      </c>
      <c r="H9" s="60">
        <f t="shared" si="3"/>
        <v>5.1483369350746964</v>
      </c>
      <c r="I9" s="60">
        <f t="shared" si="3"/>
        <v>5.287292272508286</v>
      </c>
      <c r="J9" s="60">
        <f t="shared" si="3"/>
        <v>5.2160371415906495</v>
      </c>
      <c r="K9" s="60">
        <f t="shared" si="3"/>
        <v>5.1784083725503969</v>
      </c>
      <c r="L9" s="60">
        <f t="shared" si="3"/>
        <v>5.0543017090658511</v>
      </c>
      <c r="M9" s="60">
        <f t="shared" si="3"/>
        <v>5.2588690666744276</v>
      </c>
      <c r="N9" s="60">
        <f t="shared" si="3"/>
        <v>5.2715572122392302</v>
      </c>
      <c r="O9" s="60">
        <f t="shared" si="3"/>
        <v>5.6084464555052786</v>
      </c>
      <c r="P9" s="60">
        <f t="shared" si="3"/>
        <v>5.9449126993290484</v>
      </c>
    </row>
    <row r="10" spans="1:17" s="59" customFormat="1" x14ac:dyDescent="0.25">
      <c r="A10" s="59" t="s">
        <v>78</v>
      </c>
      <c r="B10" s="60"/>
      <c r="C10" s="60">
        <f>((C8/$B$8)-1)*100</f>
        <v>1.5224463240077979</v>
      </c>
      <c r="D10" s="60">
        <f t="shared" ref="D10:P10" si="4">((D8/$B$8)-1)*100</f>
        <v>1.7046193884189931</v>
      </c>
      <c r="E10" s="60">
        <f t="shared" si="4"/>
        <v>7.7423552374755955</v>
      </c>
      <c r="F10" s="60">
        <f t="shared" si="4"/>
        <v>8.471047495120354</v>
      </c>
      <c r="G10" s="60">
        <f t="shared" si="4"/>
        <v>10.058555627846456</v>
      </c>
      <c r="H10" s="60">
        <f t="shared" si="4"/>
        <v>14.079375406636307</v>
      </c>
      <c r="I10" s="60">
        <f t="shared" si="4"/>
        <v>18.529603122966808</v>
      </c>
      <c r="J10" s="60">
        <f t="shared" si="4"/>
        <v>16.369551073519851</v>
      </c>
      <c r="K10" s="60">
        <f t="shared" si="4"/>
        <v>15.120364346128824</v>
      </c>
      <c r="L10" s="60">
        <f t="shared" si="4"/>
        <v>15.484710474951214</v>
      </c>
      <c r="M10" s="60">
        <f t="shared" si="4"/>
        <v>17.566688353936243</v>
      </c>
      <c r="N10" s="60">
        <f t="shared" si="4"/>
        <v>19.063109954456724</v>
      </c>
      <c r="O10" s="60">
        <f t="shared" si="4"/>
        <v>20.962914769030583</v>
      </c>
      <c r="P10" s="60">
        <f t="shared" si="4"/>
        <v>20.598568640208192</v>
      </c>
      <c r="Q10" s="60"/>
    </row>
    <row r="11" spans="1:17" s="63" customFormat="1" x14ac:dyDescent="0.25">
      <c r="A11" s="63" t="s">
        <v>78</v>
      </c>
      <c r="B11" s="64">
        <v>100</v>
      </c>
      <c r="C11" s="64">
        <f>100+C10</f>
        <v>101.5224463240078</v>
      </c>
      <c r="D11" s="64">
        <f t="shared" ref="D11:P11" si="5">100+D10</f>
        <v>101.70461938841899</v>
      </c>
      <c r="E11" s="64">
        <f t="shared" si="5"/>
        <v>107.74235523747559</v>
      </c>
      <c r="F11" s="64">
        <f t="shared" si="5"/>
        <v>108.47104749512036</v>
      </c>
      <c r="G11" s="64">
        <f t="shared" si="5"/>
        <v>110.05855562784646</v>
      </c>
      <c r="H11" s="64">
        <f t="shared" si="5"/>
        <v>114.0793754066363</v>
      </c>
      <c r="I11" s="64">
        <f t="shared" si="5"/>
        <v>118.5296031229668</v>
      </c>
      <c r="J11" s="64">
        <f t="shared" si="5"/>
        <v>116.36955107351986</v>
      </c>
      <c r="K11" s="64">
        <f t="shared" si="5"/>
        <v>115.12036434612882</v>
      </c>
      <c r="L11" s="64">
        <f t="shared" si="5"/>
        <v>115.48471047495121</v>
      </c>
      <c r="M11" s="64">
        <f t="shared" si="5"/>
        <v>117.56668835393624</v>
      </c>
      <c r="N11" s="64">
        <f t="shared" si="5"/>
        <v>119.06310995445672</v>
      </c>
      <c r="O11" s="64">
        <f t="shared" si="5"/>
        <v>120.96291476903059</v>
      </c>
      <c r="P11" s="64">
        <f t="shared" si="5"/>
        <v>120.59856864020819</v>
      </c>
    </row>
    <row r="12" spans="1:17" x14ac:dyDescent="0.25">
      <c r="A12" t="s">
        <v>29</v>
      </c>
      <c r="B12" s="11">
        <v>1627</v>
      </c>
      <c r="C12" s="11">
        <v>1952</v>
      </c>
      <c r="D12" s="11">
        <v>2254</v>
      </c>
      <c r="E12" s="11">
        <v>2307</v>
      </c>
      <c r="F12" s="11">
        <v>2479</v>
      </c>
      <c r="G12" s="11">
        <v>2414</v>
      </c>
      <c r="H12" s="6">
        <v>2498</v>
      </c>
      <c r="I12" s="6">
        <v>2639</v>
      </c>
      <c r="J12" s="6">
        <v>2649</v>
      </c>
      <c r="K12" s="6">
        <v>2646</v>
      </c>
      <c r="L12" s="6">
        <v>2720</v>
      </c>
      <c r="M12" s="6">
        <v>2749</v>
      </c>
      <c r="N12" s="6">
        <v>2971</v>
      </c>
      <c r="O12" s="6">
        <v>2962</v>
      </c>
      <c r="P12" s="6">
        <v>2955</v>
      </c>
    </row>
    <row r="13" spans="1:17" s="59" customFormat="1" x14ac:dyDescent="0.25">
      <c r="A13" s="59" t="s">
        <v>79</v>
      </c>
      <c r="B13" s="65">
        <f>(B12/$B$38)*100</f>
        <v>0.8853843558515907</v>
      </c>
      <c r="C13" s="65">
        <f t="shared" ref="C13:P13" si="6">(C12/$B$38)*100</f>
        <v>1.0622435541624493</v>
      </c>
      <c r="D13" s="65">
        <f t="shared" si="6"/>
        <v>1.2265865630543855</v>
      </c>
      <c r="E13" s="65">
        <f t="shared" si="6"/>
        <v>1.2554282169327717</v>
      </c>
      <c r="F13" s="65">
        <f t="shared" si="6"/>
        <v>1.3490275465003647</v>
      </c>
      <c r="G13" s="65">
        <f t="shared" si="6"/>
        <v>1.3136557068381929</v>
      </c>
      <c r="H13" s="65">
        <f t="shared" si="6"/>
        <v>1.3593670073246917</v>
      </c>
      <c r="I13" s="65">
        <f t="shared" si="6"/>
        <v>1.4360966902841719</v>
      </c>
      <c r="J13" s="65">
        <f t="shared" si="6"/>
        <v>1.4415385117706598</v>
      </c>
      <c r="K13" s="65">
        <f t="shared" si="6"/>
        <v>1.4399059653247135</v>
      </c>
      <c r="L13" s="65">
        <f t="shared" si="6"/>
        <v>1.4801754443247244</v>
      </c>
      <c r="M13" s="65">
        <f t="shared" si="6"/>
        <v>1.4959567266355394</v>
      </c>
      <c r="N13" s="65">
        <f t="shared" si="6"/>
        <v>1.616765163635572</v>
      </c>
      <c r="O13" s="65">
        <f t="shared" si="6"/>
        <v>1.6118675242977327</v>
      </c>
      <c r="P13" s="65">
        <f t="shared" si="6"/>
        <v>1.6080582492571913</v>
      </c>
    </row>
    <row r="14" spans="1:17" s="59" customFormat="1" x14ac:dyDescent="0.25">
      <c r="A14" s="59" t="s">
        <v>2</v>
      </c>
      <c r="B14" s="65"/>
      <c r="C14" s="65">
        <f>((C12/$B$12)-1)*100</f>
        <v>19.975414874001231</v>
      </c>
      <c r="D14" s="65">
        <f t="shared" ref="D14:P14" si="7">((D12/$B$12)-1)*100</f>
        <v>38.537185003073148</v>
      </c>
      <c r="E14" s="65">
        <f t="shared" si="7"/>
        <v>41.794714197910253</v>
      </c>
      <c r="F14" s="65">
        <f t="shared" si="7"/>
        <v>52.366318377381681</v>
      </c>
      <c r="G14" s="65">
        <f t="shared" si="7"/>
        <v>48.371235402581434</v>
      </c>
      <c r="H14" s="65">
        <f t="shared" si="7"/>
        <v>53.534111862323286</v>
      </c>
      <c r="I14" s="65">
        <f t="shared" si="7"/>
        <v>62.200368776889988</v>
      </c>
      <c r="J14" s="65">
        <f t="shared" si="7"/>
        <v>62.814996926859259</v>
      </c>
      <c r="K14" s="65">
        <f t="shared" si="7"/>
        <v>62.630608481868478</v>
      </c>
      <c r="L14" s="65">
        <f t="shared" si="7"/>
        <v>67.178856791641067</v>
      </c>
      <c r="M14" s="65">
        <f t="shared" si="7"/>
        <v>68.961278426551928</v>
      </c>
      <c r="N14" s="65">
        <f t="shared" si="7"/>
        <v>82.606023355869709</v>
      </c>
      <c r="O14" s="65">
        <f t="shared" si="7"/>
        <v>82.052858020897361</v>
      </c>
      <c r="P14" s="65">
        <f t="shared" si="7"/>
        <v>81.622618315918857</v>
      </c>
    </row>
    <row r="15" spans="1:17" s="59" customFormat="1" x14ac:dyDescent="0.25">
      <c r="A15" s="59" t="s">
        <v>2</v>
      </c>
      <c r="B15" s="65">
        <v>100</v>
      </c>
      <c r="C15" s="65">
        <f>100+C14</f>
        <v>119.97541487400123</v>
      </c>
      <c r="D15" s="65">
        <f t="shared" ref="D15:P15" si="8">100+D14</f>
        <v>138.53718500307315</v>
      </c>
      <c r="E15" s="65">
        <f t="shared" si="8"/>
        <v>141.79471419791025</v>
      </c>
      <c r="F15" s="65">
        <f t="shared" si="8"/>
        <v>152.36631837738167</v>
      </c>
      <c r="G15" s="65">
        <f t="shared" si="8"/>
        <v>148.37123540258142</v>
      </c>
      <c r="H15" s="65">
        <f t="shared" si="8"/>
        <v>153.5341118623233</v>
      </c>
      <c r="I15" s="65">
        <f t="shared" si="8"/>
        <v>162.20036877689</v>
      </c>
      <c r="J15" s="65">
        <f t="shared" si="8"/>
        <v>162.81499692685927</v>
      </c>
      <c r="K15" s="65">
        <f t="shared" si="8"/>
        <v>162.63060848186848</v>
      </c>
      <c r="L15" s="65">
        <f t="shared" si="8"/>
        <v>167.17885679164107</v>
      </c>
      <c r="M15" s="65">
        <f t="shared" si="8"/>
        <v>168.96127842655193</v>
      </c>
      <c r="N15" s="65">
        <f t="shared" si="8"/>
        <v>182.6060233558697</v>
      </c>
      <c r="O15" s="65">
        <f t="shared" si="8"/>
        <v>182.05285802089736</v>
      </c>
      <c r="P15" s="65">
        <f t="shared" si="8"/>
        <v>181.62261831591886</v>
      </c>
    </row>
    <row r="16" spans="1:17" x14ac:dyDescent="0.25">
      <c r="A16" t="s">
        <v>37</v>
      </c>
      <c r="B16" s="11">
        <v>162667</v>
      </c>
      <c r="C16" s="11">
        <v>163600</v>
      </c>
      <c r="D16" s="11">
        <v>164482</v>
      </c>
      <c r="E16" s="11">
        <v>160789</v>
      </c>
      <c r="F16" s="11">
        <v>160016</v>
      </c>
      <c r="G16" s="11">
        <v>153144</v>
      </c>
      <c r="H16" s="6">
        <v>148025</v>
      </c>
      <c r="I16" s="6">
        <v>149230</v>
      </c>
      <c r="J16" s="6">
        <v>148633</v>
      </c>
      <c r="K16" s="6">
        <v>148063</v>
      </c>
      <c r="L16" s="6">
        <v>152622</v>
      </c>
      <c r="M16" s="6">
        <v>148323</v>
      </c>
      <c r="N16" s="6">
        <v>149137</v>
      </c>
      <c r="O16" s="6">
        <v>140936</v>
      </c>
      <c r="P16" s="6">
        <v>132113</v>
      </c>
    </row>
    <row r="17" spans="1:16" s="59" customFormat="1" x14ac:dyDescent="0.25">
      <c r="A17" s="59" t="s">
        <v>80</v>
      </c>
      <c r="B17" s="65">
        <f>(B16/B38)*100</f>
        <v>88.520477574253647</v>
      </c>
      <c r="C17" s="65">
        <f t="shared" ref="C17:P17" si="9">(C16/C38)*100</f>
        <v>88.358402419594398</v>
      </c>
      <c r="D17" s="65">
        <f t="shared" si="9"/>
        <v>88.265566222517961</v>
      </c>
      <c r="E17" s="65">
        <f t="shared" si="9"/>
        <v>87.830205169663728</v>
      </c>
      <c r="F17" s="65">
        <f t="shared" si="9"/>
        <v>87.555742808835674</v>
      </c>
      <c r="G17" s="65">
        <f t="shared" si="9"/>
        <v>87.377543975762691</v>
      </c>
      <c r="H17" s="65">
        <f t="shared" si="9"/>
        <v>86.926266090388054</v>
      </c>
      <c r="I17" s="65">
        <f t="shared" si="9"/>
        <v>86.620114812428525</v>
      </c>
      <c r="J17" s="65">
        <f t="shared" si="9"/>
        <v>86.69073559946807</v>
      </c>
      <c r="K17" s="65">
        <f t="shared" si="9"/>
        <v>86.665613073915381</v>
      </c>
      <c r="L17" s="65">
        <f t="shared" si="9"/>
        <v>86.918043429977274</v>
      </c>
      <c r="M17" s="65">
        <f t="shared" si="9"/>
        <v>86.332178923779864</v>
      </c>
      <c r="N17" s="65">
        <f t="shared" si="9"/>
        <v>85.921773547729202</v>
      </c>
      <c r="O17" s="65">
        <f t="shared" si="9"/>
        <v>85.029260935143299</v>
      </c>
      <c r="P17" s="65">
        <f t="shared" si="9"/>
        <v>84.743229547524663</v>
      </c>
    </row>
    <row r="18" spans="1:16" s="59" customFormat="1" x14ac:dyDescent="0.25">
      <c r="A18" s="59" t="s">
        <v>72</v>
      </c>
      <c r="B18" s="65"/>
      <c r="C18" s="65">
        <f>((C16/$B$16)-1)*100</f>
        <v>0.57356439843361251</v>
      </c>
      <c r="D18" s="65">
        <f t="shared" ref="D18:P18" si="10">((D16/$B$16)-1)*100</f>
        <v>1.1157764020975458</v>
      </c>
      <c r="E18" s="65">
        <f t="shared" si="10"/>
        <v>-1.1545058309306744</v>
      </c>
      <c r="F18" s="65">
        <f t="shared" si="10"/>
        <v>-1.6297097751848844</v>
      </c>
      <c r="G18" s="65">
        <f t="shared" si="10"/>
        <v>-5.854291282189994</v>
      </c>
      <c r="H18" s="65">
        <f t="shared" si="10"/>
        <v>-9.0012110630920859</v>
      </c>
      <c r="I18" s="65">
        <f t="shared" si="10"/>
        <v>-8.2604338925534986</v>
      </c>
      <c r="J18" s="65">
        <f t="shared" si="10"/>
        <v>-8.6274413372103727</v>
      </c>
      <c r="K18" s="65">
        <f t="shared" si="10"/>
        <v>-8.9778504552244787</v>
      </c>
      <c r="L18" s="65">
        <f t="shared" si="10"/>
        <v>-6.1751922639502794</v>
      </c>
      <c r="M18" s="65">
        <f t="shared" si="10"/>
        <v>-8.8180147171829546</v>
      </c>
      <c r="N18" s="65">
        <f t="shared" si="10"/>
        <v>-8.3176059065452783</v>
      </c>
      <c r="O18" s="65">
        <f t="shared" si="10"/>
        <v>-13.359193936077995</v>
      </c>
      <c r="P18" s="65">
        <f t="shared" si="10"/>
        <v>-18.783158231233131</v>
      </c>
    </row>
    <row r="19" spans="1:16" s="63" customFormat="1" x14ac:dyDescent="0.25">
      <c r="A19" s="63" t="s">
        <v>72</v>
      </c>
      <c r="B19" s="66">
        <v>100</v>
      </c>
      <c r="C19" s="66">
        <f>100+C18</f>
        <v>100.57356439843362</v>
      </c>
      <c r="D19" s="66">
        <f t="shared" ref="D19:P19" si="11">100+D18</f>
        <v>101.11577640209755</v>
      </c>
      <c r="E19" s="66">
        <f t="shared" si="11"/>
        <v>98.845494169069326</v>
      </c>
      <c r="F19" s="66">
        <f t="shared" si="11"/>
        <v>98.370290224815122</v>
      </c>
      <c r="G19" s="66">
        <f t="shared" si="11"/>
        <v>94.14570871781001</v>
      </c>
      <c r="H19" s="66">
        <f t="shared" si="11"/>
        <v>90.998788936907914</v>
      </c>
      <c r="I19" s="66">
        <f t="shared" si="11"/>
        <v>91.739566107446507</v>
      </c>
      <c r="J19" s="66">
        <f t="shared" si="11"/>
        <v>91.372558662789629</v>
      </c>
      <c r="K19" s="66">
        <f t="shared" si="11"/>
        <v>91.022149544775516</v>
      </c>
      <c r="L19" s="66">
        <f t="shared" si="11"/>
        <v>93.824807736049721</v>
      </c>
      <c r="M19" s="66">
        <f t="shared" si="11"/>
        <v>91.181985282817038</v>
      </c>
      <c r="N19" s="66">
        <f t="shared" si="11"/>
        <v>91.682394093454718</v>
      </c>
      <c r="O19" s="66">
        <f t="shared" si="11"/>
        <v>86.640806063922</v>
      </c>
      <c r="P19" s="66">
        <f t="shared" si="11"/>
        <v>81.216841768766869</v>
      </c>
    </row>
    <row r="20" spans="1:16" x14ac:dyDescent="0.25">
      <c r="A20" t="s">
        <v>38</v>
      </c>
      <c r="B20" s="16">
        <v>9514</v>
      </c>
      <c r="C20" s="16">
        <v>9364</v>
      </c>
      <c r="D20" s="16">
        <v>9303</v>
      </c>
      <c r="E20" s="16">
        <v>9110</v>
      </c>
      <c r="F20" s="16">
        <v>9370</v>
      </c>
      <c r="G20" s="16">
        <v>8707</v>
      </c>
      <c r="H20" s="16">
        <v>8445</v>
      </c>
      <c r="I20" s="16">
        <v>8760</v>
      </c>
      <c r="J20" s="16">
        <v>8608</v>
      </c>
      <c r="K20" s="16">
        <v>8724</v>
      </c>
      <c r="L20" s="16">
        <v>8826</v>
      </c>
      <c r="M20" s="16">
        <v>9228</v>
      </c>
      <c r="N20" s="16">
        <v>9822</v>
      </c>
      <c r="O20" s="16">
        <v>10061</v>
      </c>
      <c r="P20" s="6">
        <v>9138</v>
      </c>
    </row>
    <row r="21" spans="1:16" s="59" customFormat="1" x14ac:dyDescent="0.25">
      <c r="A21" s="59" t="s">
        <v>81</v>
      </c>
      <c r="B21" s="13">
        <f>(B20/B38)*100</f>
        <v>5.1773489622446425</v>
      </c>
      <c r="C21" s="13">
        <f t="shared" ref="C21:P21" si="12">(C20/C38)*100</f>
        <v>5.0573843536496454</v>
      </c>
      <c r="D21" s="13">
        <f t="shared" si="12"/>
        <v>4.9922457324697209</v>
      </c>
      <c r="E21" s="13">
        <f t="shared" si="12"/>
        <v>4.9762929621779879</v>
      </c>
      <c r="F21" s="13">
        <f t="shared" si="12"/>
        <v>5.1269704911933198</v>
      </c>
      <c r="G21" s="13">
        <f t="shared" si="12"/>
        <v>4.9678490531588944</v>
      </c>
      <c r="H21" s="13">
        <f t="shared" si="12"/>
        <v>4.9592455134830402</v>
      </c>
      <c r="I21" s="13">
        <f t="shared" si="12"/>
        <v>5.0847162484545603</v>
      </c>
      <c r="J21" s="13">
        <f t="shared" si="12"/>
        <v>5.0206471782189768</v>
      </c>
      <c r="K21" s="13">
        <f t="shared" si="12"/>
        <v>5.1064128678794685</v>
      </c>
      <c r="L21" s="13">
        <f t="shared" si="12"/>
        <v>5.0263962686439667</v>
      </c>
      <c r="M21" s="13">
        <f t="shared" si="12"/>
        <v>5.3712057274235319</v>
      </c>
      <c r="N21" s="13">
        <f t="shared" si="12"/>
        <v>5.6587142009413904</v>
      </c>
      <c r="O21" s="13">
        <f t="shared" si="12"/>
        <v>6.0699849170437403</v>
      </c>
      <c r="P21" s="13">
        <f t="shared" si="12"/>
        <v>5.861524843166686</v>
      </c>
    </row>
    <row r="22" spans="1:16" s="59" customFormat="1" x14ac:dyDescent="0.25">
      <c r="A22" s="59" t="s">
        <v>82</v>
      </c>
      <c r="B22" s="13"/>
      <c r="C22" s="13">
        <f>((C20/$B$20)-1)*100</f>
        <v>-1.5766239226403189</v>
      </c>
      <c r="D22" s="13">
        <f t="shared" ref="D22:P22" si="13">((D20/$B$20)-1)*100</f>
        <v>-2.2177843178473822</v>
      </c>
      <c r="E22" s="13">
        <f t="shared" si="13"/>
        <v>-4.2463737649779283</v>
      </c>
      <c r="F22" s="13">
        <f t="shared" si="13"/>
        <v>-1.5135589657347071</v>
      </c>
      <c r="G22" s="13">
        <f t="shared" si="13"/>
        <v>-8.482236703804924</v>
      </c>
      <c r="H22" s="13">
        <f t="shared" si="13"/>
        <v>-11.236073155350013</v>
      </c>
      <c r="I22" s="13">
        <f t="shared" si="13"/>
        <v>-7.9251629178053395</v>
      </c>
      <c r="J22" s="13">
        <f t="shared" si="13"/>
        <v>-9.5228084927475258</v>
      </c>
      <c r="K22" s="13">
        <f t="shared" si="13"/>
        <v>-8.3035526592390099</v>
      </c>
      <c r="L22" s="13">
        <f t="shared" si="13"/>
        <v>-7.2314483918435979</v>
      </c>
      <c r="M22" s="13">
        <f t="shared" si="13"/>
        <v>-3.0060962791675472</v>
      </c>
      <c r="N22" s="13">
        <f t="shared" si="13"/>
        <v>3.2373344544881277</v>
      </c>
      <c r="O22" s="13">
        <f t="shared" si="13"/>
        <v>5.7494219045616912</v>
      </c>
      <c r="P22" s="13">
        <f t="shared" si="13"/>
        <v>-3.9520706327517363</v>
      </c>
    </row>
    <row r="23" spans="1:16" s="63" customFormat="1" x14ac:dyDescent="0.25">
      <c r="A23" s="63" t="s">
        <v>82</v>
      </c>
      <c r="B23" s="67">
        <v>100</v>
      </c>
      <c r="C23" s="67">
        <f>100+C22</f>
        <v>98.423376077359677</v>
      </c>
      <c r="D23" s="67">
        <f t="shared" ref="D23:P23" si="14">100+D22</f>
        <v>97.782215682152611</v>
      </c>
      <c r="E23" s="67">
        <f t="shared" si="14"/>
        <v>95.753626235022068</v>
      </c>
      <c r="F23" s="67">
        <f t="shared" si="14"/>
        <v>98.486441034265297</v>
      </c>
      <c r="G23" s="67">
        <f t="shared" si="14"/>
        <v>91.517763296195071</v>
      </c>
      <c r="H23" s="67">
        <f t="shared" si="14"/>
        <v>88.763926844649987</v>
      </c>
      <c r="I23" s="67">
        <f t="shared" si="14"/>
        <v>92.074837082194662</v>
      </c>
      <c r="J23" s="67">
        <f t="shared" si="14"/>
        <v>90.477191507252471</v>
      </c>
      <c r="K23" s="67">
        <f t="shared" si="14"/>
        <v>91.696447340760983</v>
      </c>
      <c r="L23" s="67">
        <f t="shared" si="14"/>
        <v>92.7685516081564</v>
      </c>
      <c r="M23" s="67">
        <f t="shared" si="14"/>
        <v>96.993903720832449</v>
      </c>
      <c r="N23" s="67">
        <f t="shared" si="14"/>
        <v>103.23733445448812</v>
      </c>
      <c r="O23" s="67">
        <f t="shared" si="14"/>
        <v>105.74942190456169</v>
      </c>
      <c r="P23" s="67">
        <f t="shared" si="14"/>
        <v>96.047929367248258</v>
      </c>
    </row>
    <row r="24" spans="1:16" x14ac:dyDescent="0.25">
      <c r="A24" t="s">
        <v>33</v>
      </c>
      <c r="B24" s="6">
        <v>25397</v>
      </c>
      <c r="C24" s="6">
        <v>25839</v>
      </c>
      <c r="D24" s="6">
        <v>25613</v>
      </c>
      <c r="E24" s="6">
        <v>25321</v>
      </c>
      <c r="F24" s="6">
        <v>26590</v>
      </c>
      <c r="G24" s="6">
        <v>24702</v>
      </c>
      <c r="H24" s="6">
        <v>24141</v>
      </c>
      <c r="I24" s="6">
        <v>26748</v>
      </c>
      <c r="J24" s="6">
        <v>26184</v>
      </c>
      <c r="K24" s="6">
        <v>25157</v>
      </c>
      <c r="L24" s="6">
        <v>26666</v>
      </c>
      <c r="M24" s="6">
        <v>25313</v>
      </c>
      <c r="N24" s="6">
        <v>23819</v>
      </c>
      <c r="O24" s="6">
        <v>21551</v>
      </c>
      <c r="P24" s="6">
        <v>20551</v>
      </c>
    </row>
    <row r="25" spans="1:16" s="59" customFormat="1" x14ac:dyDescent="0.25">
      <c r="A25" s="59" t="s">
        <v>83</v>
      </c>
      <c r="B25" s="60">
        <f>(B24/B38)*100</f>
        <v>13.820594029233465</v>
      </c>
      <c r="C25" s="60">
        <f t="shared" ref="C25:P25" si="15">(C24/C38)*100</f>
        <v>13.955334719559287</v>
      </c>
      <c r="D25" s="60">
        <f t="shared" si="15"/>
        <v>13.744640432736425</v>
      </c>
      <c r="E25" s="60">
        <f t="shared" si="15"/>
        <v>13.831472458321498</v>
      </c>
      <c r="F25" s="60">
        <f t="shared" si="15"/>
        <v>14.549215086534725</v>
      </c>
      <c r="G25" s="60">
        <f t="shared" si="15"/>
        <v>14.093925268304929</v>
      </c>
      <c r="H25" s="60">
        <f t="shared" si="15"/>
        <v>14.176571455416706</v>
      </c>
      <c r="I25" s="60">
        <f t="shared" si="15"/>
        <v>15.525797969596184</v>
      </c>
      <c r="J25" s="60">
        <f t="shared" si="15"/>
        <v>15.271912838578727</v>
      </c>
      <c r="K25" s="60">
        <f t="shared" si="15"/>
        <v>14.725129357776684</v>
      </c>
      <c r="L25" s="60">
        <f t="shared" si="15"/>
        <v>15.186254577346478</v>
      </c>
      <c r="M25" s="60">
        <f t="shared" si="15"/>
        <v>14.733564215244026</v>
      </c>
      <c r="N25" s="60">
        <f t="shared" si="15"/>
        <v>13.722756419489206</v>
      </c>
      <c r="O25" s="60">
        <f t="shared" si="15"/>
        <v>13.002111613876318</v>
      </c>
      <c r="P25" s="60">
        <f t="shared" si="15"/>
        <v>13.182337169174716</v>
      </c>
    </row>
    <row r="26" spans="1:16" s="59" customFormat="1" x14ac:dyDescent="0.25">
      <c r="B26" s="60"/>
      <c r="C26" s="60">
        <f>((C24/$B$24)-1)*100</f>
        <v>1.7403630350041333</v>
      </c>
      <c r="D26" s="60">
        <f t="shared" ref="D26:P26" si="16">((D24/$B$24)-1)*100</f>
        <v>0.8504941528526988</v>
      </c>
      <c r="E26" s="60">
        <f t="shared" si="16"/>
        <v>-0.29924794267038868</v>
      </c>
      <c r="F26" s="60">
        <f t="shared" si="16"/>
        <v>4.6974052053392112</v>
      </c>
      <c r="G26" s="60">
        <f t="shared" si="16"/>
        <v>-2.7365436862621606</v>
      </c>
      <c r="H26" s="60">
        <f t="shared" si="16"/>
        <v>-4.9454659999212502</v>
      </c>
      <c r="I26" s="60">
        <f t="shared" si="16"/>
        <v>5.3195259282592389</v>
      </c>
      <c r="J26" s="60">
        <f t="shared" si="16"/>
        <v>3.0987911958105352</v>
      </c>
      <c r="K26" s="60">
        <f t="shared" si="16"/>
        <v>-0.94499350316966657</v>
      </c>
      <c r="L26" s="60">
        <f t="shared" si="16"/>
        <v>4.996653148009611</v>
      </c>
      <c r="M26" s="60">
        <f t="shared" si="16"/>
        <v>-0.33074772610938163</v>
      </c>
      <c r="N26" s="60">
        <f t="shared" si="16"/>
        <v>-6.2133322833405558</v>
      </c>
      <c r="O26" s="60">
        <f t="shared" si="16"/>
        <v>-15.143520888293892</v>
      </c>
      <c r="P26" s="60">
        <f t="shared" si="16"/>
        <v>-19.080993818167503</v>
      </c>
    </row>
    <row r="27" spans="1:16" s="63" customFormat="1" x14ac:dyDescent="0.25">
      <c r="B27" s="64">
        <v>100</v>
      </c>
      <c r="C27" s="64">
        <f>100+C26</f>
        <v>101.74036303500414</v>
      </c>
      <c r="D27" s="64">
        <f t="shared" ref="D27:P27" si="17">100+D26</f>
        <v>100.8504941528527</v>
      </c>
      <c r="E27" s="64">
        <f t="shared" si="17"/>
        <v>99.700752057329609</v>
      </c>
      <c r="F27" s="64">
        <f t="shared" si="17"/>
        <v>104.69740520533921</v>
      </c>
      <c r="G27" s="64">
        <f t="shared" si="17"/>
        <v>97.263456313737834</v>
      </c>
      <c r="H27" s="64">
        <f t="shared" si="17"/>
        <v>95.054534000078746</v>
      </c>
      <c r="I27" s="64">
        <f t="shared" si="17"/>
        <v>105.31952592825924</v>
      </c>
      <c r="J27" s="64">
        <f t="shared" si="17"/>
        <v>103.09879119581053</v>
      </c>
      <c r="K27" s="64">
        <f t="shared" si="17"/>
        <v>99.05500649683033</v>
      </c>
      <c r="L27" s="64">
        <f t="shared" si="17"/>
        <v>104.99665314800961</v>
      </c>
      <c r="M27" s="64">
        <f t="shared" si="17"/>
        <v>99.669252273890621</v>
      </c>
      <c r="N27" s="64">
        <f t="shared" si="17"/>
        <v>93.786667716659451</v>
      </c>
      <c r="O27" s="64">
        <f t="shared" si="17"/>
        <v>84.856479111706108</v>
      </c>
      <c r="P27" s="64">
        <f t="shared" si="17"/>
        <v>80.919006181832501</v>
      </c>
    </row>
    <row r="28" spans="1:16" x14ac:dyDescent="0.25">
      <c r="A28" t="s">
        <v>27</v>
      </c>
      <c r="B28" s="5"/>
      <c r="C28" s="5"/>
      <c r="D28" s="5"/>
      <c r="E28" s="5"/>
      <c r="F28" s="5"/>
      <c r="G28" s="5"/>
      <c r="H28" s="6">
        <v>5835</v>
      </c>
      <c r="I28" s="6">
        <v>5623</v>
      </c>
      <c r="J28" s="6">
        <v>6216</v>
      </c>
      <c r="K28" s="6">
        <v>5756</v>
      </c>
      <c r="L28" s="6">
        <v>6071</v>
      </c>
      <c r="M28" s="6">
        <v>5788</v>
      </c>
      <c r="N28" s="6">
        <v>6145</v>
      </c>
      <c r="O28" s="6">
        <v>5735</v>
      </c>
      <c r="P28" s="6">
        <v>5504</v>
      </c>
    </row>
    <row r="29" spans="1:16" s="59" customFormat="1" x14ac:dyDescent="0.25">
      <c r="A29" s="59" t="s">
        <v>84</v>
      </c>
      <c r="B29" s="60"/>
      <c r="C29" s="60"/>
      <c r="D29" s="60"/>
      <c r="E29" s="60"/>
      <c r="F29" s="60"/>
      <c r="G29" s="60"/>
      <c r="H29" s="60">
        <f>(H28/$H$38)*100</f>
        <v>3.4265479657991169</v>
      </c>
      <c r="I29" s="60">
        <f t="shared" ref="I29:P29" si="18">(I28/$H$38)*100</f>
        <v>3.3020529925772806</v>
      </c>
      <c r="J29" s="60">
        <f t="shared" si="18"/>
        <v>3.6502865733345859</v>
      </c>
      <c r="K29" s="60">
        <f t="shared" si="18"/>
        <v>3.3801559710607916</v>
      </c>
      <c r="L29" s="60">
        <f t="shared" si="18"/>
        <v>3.565136709574368</v>
      </c>
      <c r="M29" s="60">
        <f t="shared" si="18"/>
        <v>3.3989476651320114</v>
      </c>
      <c r="N29" s="60">
        <f t="shared" si="18"/>
        <v>3.6085925021140657</v>
      </c>
      <c r="O29" s="60">
        <f t="shared" si="18"/>
        <v>3.3678239218265529</v>
      </c>
      <c r="P29" s="60">
        <f t="shared" si="18"/>
        <v>3.2321713802499299</v>
      </c>
    </row>
    <row r="30" spans="1:16" s="59" customFormat="1" x14ac:dyDescent="0.25">
      <c r="B30" s="60"/>
      <c r="C30" s="60"/>
      <c r="D30" s="60"/>
      <c r="E30" s="60"/>
      <c r="F30" s="60"/>
      <c r="G30" s="60"/>
      <c r="H30" s="60"/>
      <c r="I30" s="60">
        <f>((I28/$H$28)-1)*100</f>
        <v>-3.633247643530424</v>
      </c>
      <c r="J30" s="60">
        <f t="shared" ref="J30:P30" si="19">((J28/$H$28)-1)*100</f>
        <v>6.5295629820051326</v>
      </c>
      <c r="K30" s="60">
        <f t="shared" si="19"/>
        <v>-1.3538988860325674</v>
      </c>
      <c r="L30" s="60">
        <f t="shared" si="19"/>
        <v>4.0445586975149883</v>
      </c>
      <c r="M30" s="60">
        <f t="shared" si="19"/>
        <v>-0.80548414738645935</v>
      </c>
      <c r="N30" s="60">
        <f t="shared" si="19"/>
        <v>5.3127677806340978</v>
      </c>
      <c r="O30" s="60">
        <f t="shared" si="19"/>
        <v>-1.7137960582690681</v>
      </c>
      <c r="P30" s="60">
        <f t="shared" si="19"/>
        <v>-5.6726649528706101</v>
      </c>
    </row>
    <row r="31" spans="1:16" s="59" customFormat="1" x14ac:dyDescent="0.25">
      <c r="B31" s="60"/>
      <c r="C31" s="60"/>
      <c r="D31" s="60"/>
      <c r="E31" s="60"/>
      <c r="F31" s="60"/>
      <c r="G31" s="60"/>
      <c r="H31" s="60">
        <v>100</v>
      </c>
      <c r="I31" s="60">
        <f>100+I30</f>
        <v>96.366752356469576</v>
      </c>
      <c r="J31" s="60">
        <f t="shared" ref="J31:P31" si="20">100+J30</f>
        <v>106.52956298200513</v>
      </c>
      <c r="K31" s="60">
        <f t="shared" si="20"/>
        <v>98.646101113967433</v>
      </c>
      <c r="L31" s="60">
        <f t="shared" si="20"/>
        <v>104.04455869751499</v>
      </c>
      <c r="M31" s="60">
        <f t="shared" si="20"/>
        <v>99.194515852613534</v>
      </c>
      <c r="N31" s="60">
        <f t="shared" si="20"/>
        <v>105.3127677806341</v>
      </c>
      <c r="O31" s="60">
        <f t="shared" si="20"/>
        <v>98.286203941730932</v>
      </c>
      <c r="P31" s="60">
        <f t="shared" si="20"/>
        <v>94.327335047129395</v>
      </c>
    </row>
    <row r="32" spans="1:16" s="63" customFormat="1" x14ac:dyDescent="0.25"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</row>
    <row r="33" spans="1:16" x14ac:dyDescent="0.25">
      <c r="A33" t="s">
        <v>26</v>
      </c>
      <c r="B33" s="6">
        <v>111484</v>
      </c>
      <c r="C33" s="6">
        <v>112213</v>
      </c>
      <c r="D33" s="6">
        <v>113276</v>
      </c>
      <c r="E33" s="6">
        <v>110266</v>
      </c>
      <c r="F33" s="6">
        <v>109497</v>
      </c>
      <c r="G33" s="6">
        <v>104643</v>
      </c>
      <c r="H33" s="6">
        <v>100377</v>
      </c>
      <c r="I33" s="6">
        <v>98987</v>
      </c>
      <c r="J33" s="6">
        <v>97644</v>
      </c>
      <c r="K33" s="6">
        <v>98085</v>
      </c>
      <c r="L33" s="6">
        <v>100919</v>
      </c>
      <c r="M33" s="6">
        <v>98571</v>
      </c>
      <c r="N33" s="6">
        <v>99564</v>
      </c>
      <c r="O33" s="6">
        <v>94685</v>
      </c>
      <c r="P33" s="6">
        <v>88895</v>
      </c>
    </row>
    <row r="34" spans="1:16" s="59" customFormat="1" x14ac:dyDescent="0.25">
      <c r="A34" s="59" t="s">
        <v>85</v>
      </c>
      <c r="B34" s="60">
        <f>(B33/B38)*100</f>
        <v>60.667602659962341</v>
      </c>
      <c r="C34" s="60">
        <f t="shared" ref="C34:P34" si="21">(C33/C38)*100</f>
        <v>60.604898598471543</v>
      </c>
      <c r="D34" s="60">
        <f t="shared" si="21"/>
        <v>60.787017907260029</v>
      </c>
      <c r="E34" s="60">
        <f t="shared" si="21"/>
        <v>60.232263421242379</v>
      </c>
      <c r="F34" s="60">
        <f t="shared" si="21"/>
        <v>59.913328481771075</v>
      </c>
      <c r="G34" s="60">
        <f t="shared" si="21"/>
        <v>59.7049073698985</v>
      </c>
      <c r="H34" s="60">
        <f t="shared" si="21"/>
        <v>58.945433618340694</v>
      </c>
      <c r="I34" s="60">
        <f t="shared" si="21"/>
        <v>57.456713160476205</v>
      </c>
      <c r="J34" s="60">
        <f t="shared" si="21"/>
        <v>56.951216667055505</v>
      </c>
      <c r="K34" s="60">
        <f t="shared" si="21"/>
        <v>57.412025005267964</v>
      </c>
      <c r="L34" s="60">
        <f t="shared" si="21"/>
        <v>57.473247794615958</v>
      </c>
      <c r="M34" s="60">
        <f t="shared" si="21"/>
        <v>57.373766770466517</v>
      </c>
      <c r="N34" s="60">
        <f t="shared" si="21"/>
        <v>57.361455986818221</v>
      </c>
      <c r="O34" s="60">
        <f t="shared" si="21"/>
        <v>57.125188536953239</v>
      </c>
      <c r="P34" s="60">
        <f t="shared" si="21"/>
        <v>57.021257488870923</v>
      </c>
    </row>
    <row r="35" spans="1:16" s="63" customFormat="1" x14ac:dyDescent="0.25">
      <c r="B35" s="64"/>
      <c r="C35" s="64">
        <f>((C33/$B$33)-1)*100</f>
        <v>0.65390549316493018</v>
      </c>
      <c r="D35" s="64">
        <f t="shared" ref="D35:P35" si="22">((D33/$B$33)-1)*100</f>
        <v>1.6074055469843307</v>
      </c>
      <c r="E35" s="64">
        <f t="shared" si="22"/>
        <v>-1.0925334577159052</v>
      </c>
      <c r="F35" s="64">
        <f t="shared" si="22"/>
        <v>-1.7823185389831742</v>
      </c>
      <c r="G35" s="64">
        <f t="shared" si="22"/>
        <v>-6.1363065552007434</v>
      </c>
      <c r="H35" s="64">
        <f t="shared" si="22"/>
        <v>-9.9628646263140936</v>
      </c>
      <c r="I35" s="64">
        <f t="shared" si="22"/>
        <v>-11.209680312870008</v>
      </c>
      <c r="J35" s="64">
        <f t="shared" si="22"/>
        <v>-12.41433748340569</v>
      </c>
      <c r="K35" s="64">
        <f t="shared" si="22"/>
        <v>-12.018765024577515</v>
      </c>
      <c r="L35" s="64">
        <f t="shared" si="22"/>
        <v>-9.4766962075275352</v>
      </c>
      <c r="M35" s="64">
        <f t="shared" si="22"/>
        <v>-11.582828029134228</v>
      </c>
      <c r="N35" s="64">
        <f t="shared" si="22"/>
        <v>-10.692117254493915</v>
      </c>
      <c r="O35" s="64">
        <f t="shared" si="22"/>
        <v>-15.068530013275449</v>
      </c>
      <c r="P35" s="64">
        <f t="shared" si="22"/>
        <v>-20.262100391087511</v>
      </c>
    </row>
    <row r="36" spans="1:16" s="63" customFormat="1" x14ac:dyDescent="0.25">
      <c r="B36" s="64">
        <v>100</v>
      </c>
      <c r="C36" s="64">
        <f>100+C35</f>
        <v>100.65390549316493</v>
      </c>
      <c r="D36" s="64">
        <f t="shared" ref="D36:P36" si="23">100+D35</f>
        <v>101.60740554698432</v>
      </c>
      <c r="E36" s="64">
        <f t="shared" si="23"/>
        <v>98.907466542284098</v>
      </c>
      <c r="F36" s="64">
        <f t="shared" si="23"/>
        <v>98.217681461016824</v>
      </c>
      <c r="G36" s="64">
        <f t="shared" si="23"/>
        <v>93.863693444799253</v>
      </c>
      <c r="H36" s="64">
        <f t="shared" si="23"/>
        <v>90.037135373685913</v>
      </c>
      <c r="I36" s="64">
        <f t="shared" si="23"/>
        <v>88.790319687129994</v>
      </c>
      <c r="J36" s="64">
        <f t="shared" si="23"/>
        <v>87.585662516594311</v>
      </c>
      <c r="K36" s="64">
        <f t="shared" si="23"/>
        <v>87.981234975422481</v>
      </c>
      <c r="L36" s="64">
        <f t="shared" si="23"/>
        <v>90.523303792472461</v>
      </c>
      <c r="M36" s="64">
        <f t="shared" si="23"/>
        <v>88.417171970865766</v>
      </c>
      <c r="N36" s="64">
        <f t="shared" si="23"/>
        <v>89.307882745506078</v>
      </c>
      <c r="O36" s="64">
        <f t="shared" si="23"/>
        <v>84.931469986724551</v>
      </c>
      <c r="P36" s="64">
        <f t="shared" si="23"/>
        <v>79.737899608912485</v>
      </c>
    </row>
    <row r="38" spans="1:16" x14ac:dyDescent="0.25">
      <c r="A38" t="s">
        <v>62</v>
      </c>
      <c r="B38" s="68">
        <v>183762</v>
      </c>
      <c r="C38" s="68">
        <v>185155</v>
      </c>
      <c r="D38" s="68">
        <v>186349</v>
      </c>
      <c r="E38" s="68">
        <v>183068</v>
      </c>
      <c r="F38" s="68">
        <v>182759</v>
      </c>
      <c r="G38" s="68">
        <v>175267</v>
      </c>
      <c r="H38" s="68">
        <v>170288</v>
      </c>
      <c r="I38" s="68">
        <v>172281</v>
      </c>
      <c r="J38" s="68">
        <v>171452</v>
      </c>
      <c r="K38" s="68">
        <v>170844</v>
      </c>
      <c r="L38" s="68">
        <v>175593</v>
      </c>
      <c r="M38" s="68">
        <v>171805</v>
      </c>
      <c r="N38" s="68">
        <v>173573</v>
      </c>
      <c r="O38" s="68">
        <v>165750</v>
      </c>
      <c r="P38" s="69">
        <v>155898</v>
      </c>
    </row>
    <row r="40" spans="1:16" x14ac:dyDescent="0.25">
      <c r="A40" t="s">
        <v>24</v>
      </c>
    </row>
    <row r="41" spans="1:16" x14ac:dyDescent="0.25">
      <c r="A41" t="s">
        <v>25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opLeftCell="A7" workbookViewId="0">
      <selection activeCell="A9" sqref="A9"/>
    </sheetView>
  </sheetViews>
  <sheetFormatPr defaultRowHeight="15" x14ac:dyDescent="0.25"/>
  <cols>
    <col min="1" max="1" width="38.28515625" customWidth="1"/>
    <col min="2" max="2" width="9.28515625" customWidth="1"/>
    <col min="16" max="16" width="10" customWidth="1"/>
  </cols>
  <sheetData>
    <row r="1" spans="1:16" x14ac:dyDescent="0.25">
      <c r="A1" t="s">
        <v>21</v>
      </c>
    </row>
    <row r="3" spans="1:16" x14ac:dyDescent="0.25">
      <c r="B3" s="14" t="s">
        <v>34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8" t="s">
        <v>35</v>
      </c>
    </row>
    <row r="4" spans="1:16" x14ac:dyDescent="0.25">
      <c r="A4" t="s">
        <v>28</v>
      </c>
      <c r="B4" s="6">
        <v>2269</v>
      </c>
      <c r="C4" s="6">
        <v>2437</v>
      </c>
      <c r="D4" s="6">
        <v>2494</v>
      </c>
      <c r="E4" s="6">
        <v>2582</v>
      </c>
      <c r="F4" s="6">
        <v>2558</v>
      </c>
      <c r="G4" s="6">
        <v>2544</v>
      </c>
      <c r="H4" s="6">
        <v>2553</v>
      </c>
      <c r="I4" s="6">
        <v>2543</v>
      </c>
      <c r="J4" s="6">
        <v>2619</v>
      </c>
      <c r="K4" s="6">
        <v>2564</v>
      </c>
      <c r="L4" s="6">
        <v>2550</v>
      </c>
      <c r="M4" s="6">
        <v>2470</v>
      </c>
      <c r="N4" s="6">
        <v>2493</v>
      </c>
      <c r="O4" s="6">
        <v>2495</v>
      </c>
      <c r="P4" s="6">
        <v>2424</v>
      </c>
    </row>
    <row r="5" spans="1:16" x14ac:dyDescent="0.25">
      <c r="A5" t="s">
        <v>32</v>
      </c>
      <c r="B5" s="6">
        <v>7685</v>
      </c>
      <c r="C5" s="6">
        <v>7802</v>
      </c>
      <c r="D5" s="6">
        <v>7816</v>
      </c>
      <c r="E5" s="6">
        <v>8280</v>
      </c>
      <c r="F5" s="6">
        <v>8336</v>
      </c>
      <c r="G5" s="6">
        <v>8458</v>
      </c>
      <c r="H5" s="6">
        <v>8767</v>
      </c>
      <c r="I5" s="6">
        <v>9109</v>
      </c>
      <c r="J5" s="6">
        <v>8943</v>
      </c>
      <c r="K5" s="6">
        <v>8847</v>
      </c>
      <c r="L5" s="6">
        <v>8875</v>
      </c>
      <c r="M5" s="6">
        <v>9035</v>
      </c>
      <c r="N5" s="6">
        <v>9150</v>
      </c>
      <c r="O5" s="6">
        <v>9296</v>
      </c>
      <c r="P5" s="6">
        <v>9268</v>
      </c>
    </row>
    <row r="6" spans="1:16" x14ac:dyDescent="0.25">
      <c r="A6" t="s">
        <v>29</v>
      </c>
      <c r="B6" s="11">
        <v>1627</v>
      </c>
      <c r="C6" s="11">
        <v>1952</v>
      </c>
      <c r="D6" s="11">
        <v>2254</v>
      </c>
      <c r="E6" s="11">
        <v>2307</v>
      </c>
      <c r="F6" s="11">
        <v>2479</v>
      </c>
      <c r="G6" s="11">
        <v>2414</v>
      </c>
      <c r="H6" s="6">
        <v>2498</v>
      </c>
      <c r="I6" s="6">
        <v>2639</v>
      </c>
      <c r="J6" s="6">
        <v>2649</v>
      </c>
      <c r="K6" s="6">
        <v>2646</v>
      </c>
      <c r="L6" s="6">
        <v>2720</v>
      </c>
      <c r="M6" s="6">
        <v>2749</v>
      </c>
      <c r="N6" s="6">
        <v>2971</v>
      </c>
      <c r="O6" s="6">
        <v>2962</v>
      </c>
      <c r="P6" s="6">
        <v>2955</v>
      </c>
    </row>
    <row r="7" spans="1:16" x14ac:dyDescent="0.25">
      <c r="A7" t="s">
        <v>37</v>
      </c>
      <c r="B7" s="11">
        <v>162667</v>
      </c>
      <c r="C7" s="11">
        <v>163600</v>
      </c>
      <c r="D7" s="11">
        <v>164482</v>
      </c>
      <c r="E7" s="11">
        <v>160789</v>
      </c>
      <c r="F7" s="11">
        <v>160016</v>
      </c>
      <c r="G7" s="11">
        <v>153144</v>
      </c>
      <c r="H7" s="6">
        <v>148025</v>
      </c>
      <c r="I7" s="6">
        <v>149230</v>
      </c>
      <c r="J7" s="6">
        <v>148633</v>
      </c>
      <c r="K7" s="6">
        <v>148063</v>
      </c>
      <c r="L7" s="6">
        <v>152622</v>
      </c>
      <c r="M7" s="6">
        <v>148323</v>
      </c>
      <c r="N7" s="6">
        <v>149137</v>
      </c>
      <c r="O7" s="6">
        <v>140936</v>
      </c>
      <c r="P7" s="6">
        <v>132969</v>
      </c>
    </row>
    <row r="8" spans="1:16" x14ac:dyDescent="0.25">
      <c r="A8" t="s">
        <v>38</v>
      </c>
      <c r="B8" s="16">
        <v>9514</v>
      </c>
      <c r="C8" s="16">
        <v>9364</v>
      </c>
      <c r="D8" s="16">
        <v>9303</v>
      </c>
      <c r="E8" s="16">
        <v>9110</v>
      </c>
      <c r="F8" s="16">
        <v>9370</v>
      </c>
      <c r="G8" s="16">
        <v>8707</v>
      </c>
      <c r="H8" s="16">
        <v>8445</v>
      </c>
      <c r="I8" s="16">
        <v>8760</v>
      </c>
      <c r="J8" s="16">
        <v>8608</v>
      </c>
      <c r="K8" s="16">
        <v>8724</v>
      </c>
      <c r="L8" s="16">
        <v>8826</v>
      </c>
      <c r="M8" s="16">
        <v>9228</v>
      </c>
      <c r="N8" s="16">
        <v>9822</v>
      </c>
      <c r="O8" s="16">
        <v>10061</v>
      </c>
      <c r="P8" s="6">
        <v>9138</v>
      </c>
    </row>
    <row r="9" spans="1:16" x14ac:dyDescent="0.25">
      <c r="A9" t="s">
        <v>33</v>
      </c>
      <c r="B9" s="6">
        <v>25397</v>
      </c>
      <c r="C9" s="6">
        <v>25839</v>
      </c>
      <c r="D9" s="6">
        <v>25613</v>
      </c>
      <c r="E9" s="6">
        <v>25321</v>
      </c>
      <c r="F9" s="6">
        <v>26590</v>
      </c>
      <c r="G9" s="6">
        <v>24702</v>
      </c>
      <c r="H9" s="6">
        <v>24141</v>
      </c>
      <c r="I9" s="6">
        <v>26748</v>
      </c>
      <c r="J9" s="6">
        <v>26184</v>
      </c>
      <c r="K9" s="6">
        <v>25157</v>
      </c>
      <c r="L9" s="6">
        <v>26666</v>
      </c>
      <c r="M9" s="6">
        <v>25313</v>
      </c>
      <c r="N9" s="6">
        <v>23819</v>
      </c>
      <c r="O9" s="6">
        <v>21551</v>
      </c>
      <c r="P9" s="6">
        <v>20551</v>
      </c>
    </row>
    <row r="10" spans="1:16" x14ac:dyDescent="0.25">
      <c r="A10" t="s">
        <v>27</v>
      </c>
      <c r="B10" s="5"/>
      <c r="C10" s="5"/>
      <c r="D10" s="5"/>
      <c r="E10" s="5"/>
      <c r="F10" s="5"/>
      <c r="G10" s="5"/>
      <c r="H10" s="6">
        <v>5835</v>
      </c>
      <c r="I10" s="6">
        <v>5623</v>
      </c>
      <c r="J10" s="6">
        <v>6216</v>
      </c>
      <c r="K10" s="6">
        <v>5756</v>
      </c>
      <c r="L10" s="6">
        <v>6071</v>
      </c>
      <c r="M10" s="6">
        <v>5788</v>
      </c>
      <c r="N10" s="6">
        <v>6145</v>
      </c>
      <c r="O10" s="6">
        <v>5735</v>
      </c>
      <c r="P10" s="6">
        <v>5504</v>
      </c>
    </row>
    <row r="11" spans="1:16" x14ac:dyDescent="0.25">
      <c r="A11" t="s">
        <v>26</v>
      </c>
      <c r="B11" s="6">
        <v>111484</v>
      </c>
      <c r="C11" s="6">
        <v>112213</v>
      </c>
      <c r="D11" s="6">
        <v>113276</v>
      </c>
      <c r="E11" s="6">
        <v>110266</v>
      </c>
      <c r="F11" s="6">
        <v>109497</v>
      </c>
      <c r="G11" s="6">
        <v>104643</v>
      </c>
      <c r="H11" s="6">
        <v>100377</v>
      </c>
      <c r="I11" s="6">
        <v>98987</v>
      </c>
      <c r="J11" s="6">
        <v>97644</v>
      </c>
      <c r="K11" s="6">
        <v>98085</v>
      </c>
      <c r="L11" s="6">
        <v>100919</v>
      </c>
      <c r="M11" s="6">
        <v>98571</v>
      </c>
      <c r="N11" s="6">
        <v>99564</v>
      </c>
      <c r="O11" s="6">
        <v>94685</v>
      </c>
      <c r="P11" s="6">
        <v>88895</v>
      </c>
    </row>
    <row r="14" spans="1:16" x14ac:dyDescent="0.25">
      <c r="A14" t="s">
        <v>24</v>
      </c>
    </row>
    <row r="15" spans="1:16" x14ac:dyDescent="0.25">
      <c r="A15" t="s">
        <v>25</v>
      </c>
    </row>
  </sheetData>
  <pageMargins left="0.511811024" right="0.511811024" top="0.78740157499999996" bottom="0.78740157499999996" header="0.31496062000000002" footer="0.31496062000000002"/>
  <pageSetup orientation="portrait" horizontalDpi="4294967294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A10" workbookViewId="0">
      <selection activeCell="E43" sqref="E43"/>
    </sheetView>
  </sheetViews>
  <sheetFormatPr defaultRowHeight="15" x14ac:dyDescent="0.25"/>
  <cols>
    <col min="1" max="1" width="38" customWidth="1"/>
    <col min="2" max="2" width="10" customWidth="1"/>
    <col min="16" max="16" width="9.7109375" customWidth="1"/>
  </cols>
  <sheetData>
    <row r="1" spans="1:17" x14ac:dyDescent="0.25">
      <c r="A1" t="s">
        <v>22</v>
      </c>
    </row>
    <row r="3" spans="1:17" x14ac:dyDescent="0.25">
      <c r="B3" s="15" t="s">
        <v>34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35</v>
      </c>
      <c r="Q3" s="1"/>
    </row>
    <row r="4" spans="1:17" x14ac:dyDescent="0.25">
      <c r="A4" t="s">
        <v>28</v>
      </c>
      <c r="B4" s="4">
        <v>1007</v>
      </c>
      <c r="C4" s="6">
        <v>1045</v>
      </c>
      <c r="D4" s="6">
        <v>1050</v>
      </c>
      <c r="E4" s="6">
        <v>1039</v>
      </c>
      <c r="F4" s="6">
        <v>1028</v>
      </c>
      <c r="G4" s="6">
        <v>1014</v>
      </c>
      <c r="H4" s="6">
        <f>1012-12</f>
        <v>1000</v>
      </c>
      <c r="I4" s="6">
        <f>1040-12</f>
        <v>1028</v>
      </c>
      <c r="J4" s="6">
        <f>1061-10</f>
        <v>1051</v>
      </c>
      <c r="K4" s="6">
        <f>1091-7</f>
        <v>1084</v>
      </c>
      <c r="L4" s="6">
        <f>1094-6</f>
        <v>1088</v>
      </c>
      <c r="M4" s="6">
        <f>1182-6</f>
        <v>1176</v>
      </c>
      <c r="N4" s="6">
        <f>1220-7</f>
        <v>1213</v>
      </c>
      <c r="O4" s="6">
        <f>1248-2</f>
        <v>1246</v>
      </c>
      <c r="P4" s="6">
        <f>1276-4</f>
        <v>1272</v>
      </c>
    </row>
    <row r="5" spans="1:17" x14ac:dyDescent="0.25">
      <c r="B5" s="4"/>
      <c r="C5" s="6"/>
      <c r="D5" s="6"/>
      <c r="E5" s="6"/>
      <c r="F5" s="6"/>
      <c r="G5" s="6"/>
      <c r="H5" s="6">
        <v>12</v>
      </c>
      <c r="I5" s="6">
        <v>12</v>
      </c>
      <c r="J5" s="6">
        <v>10</v>
      </c>
      <c r="K5" s="6">
        <v>7</v>
      </c>
      <c r="L5" s="6">
        <v>6</v>
      </c>
      <c r="M5" s="6">
        <v>6</v>
      </c>
      <c r="N5" s="6">
        <v>7</v>
      </c>
      <c r="O5" s="6">
        <v>2</v>
      </c>
      <c r="P5" s="6">
        <v>4</v>
      </c>
    </row>
    <row r="6" spans="1:17" x14ac:dyDescent="0.25">
      <c r="A6" t="s">
        <v>32</v>
      </c>
      <c r="B6" s="4">
        <v>2609</v>
      </c>
      <c r="C6" s="6">
        <v>2752</v>
      </c>
      <c r="D6" s="6">
        <v>2781</v>
      </c>
      <c r="E6" s="6">
        <v>2772</v>
      </c>
      <c r="F6" s="6">
        <v>2786</v>
      </c>
      <c r="G6" s="6">
        <v>2820</v>
      </c>
      <c r="H6" s="6">
        <f>3068-157</f>
        <v>2911</v>
      </c>
      <c r="I6" s="6">
        <f>3169-154</f>
        <v>3015</v>
      </c>
      <c r="J6" s="6">
        <f>3278-152</f>
        <v>3126</v>
      </c>
      <c r="K6" s="6">
        <f>3445-137</f>
        <v>3308</v>
      </c>
      <c r="L6" s="6">
        <f>3620-131</f>
        <v>3489</v>
      </c>
      <c r="M6" s="6">
        <f>3835-128</f>
        <v>3707</v>
      </c>
      <c r="N6" s="6">
        <f>4032-115</f>
        <v>3917</v>
      </c>
      <c r="O6" s="6">
        <f>4257-108</f>
        <v>4149</v>
      </c>
      <c r="P6" s="6">
        <f>4397-107</f>
        <v>4290</v>
      </c>
    </row>
    <row r="7" spans="1:17" x14ac:dyDescent="0.25">
      <c r="B7" s="4"/>
      <c r="C7" s="6"/>
      <c r="D7" s="6"/>
      <c r="E7" s="6"/>
      <c r="F7" s="6"/>
      <c r="G7" s="6"/>
      <c r="H7" s="6">
        <v>157</v>
      </c>
      <c r="I7" s="6">
        <v>154</v>
      </c>
      <c r="J7" s="6">
        <v>152</v>
      </c>
      <c r="K7" s="6">
        <v>137</v>
      </c>
      <c r="L7" s="6">
        <v>131</v>
      </c>
      <c r="M7" s="6">
        <v>128</v>
      </c>
      <c r="N7" s="6">
        <v>115</v>
      </c>
      <c r="O7" s="6">
        <v>108</v>
      </c>
      <c r="P7" s="6">
        <v>107</v>
      </c>
    </row>
    <row r="8" spans="1:17" x14ac:dyDescent="0.25">
      <c r="A8" t="s">
        <v>29</v>
      </c>
      <c r="B8" s="3">
        <v>335</v>
      </c>
      <c r="C8" s="10">
        <v>338</v>
      </c>
      <c r="D8" s="10">
        <v>334</v>
      </c>
      <c r="E8" s="10">
        <v>327</v>
      </c>
      <c r="F8" s="10">
        <v>330</v>
      </c>
      <c r="G8" s="10">
        <v>334</v>
      </c>
      <c r="H8" s="5">
        <f>332-4</f>
        <v>328</v>
      </c>
      <c r="I8" s="5">
        <f>329-4</f>
        <v>325</v>
      </c>
      <c r="J8" s="5">
        <f>437-111</f>
        <v>326</v>
      </c>
      <c r="K8" s="5">
        <f>354-5</f>
        <v>349</v>
      </c>
      <c r="L8" s="5">
        <f>374-13</f>
        <v>361</v>
      </c>
      <c r="M8" s="5">
        <f>380-9</f>
        <v>371</v>
      </c>
      <c r="N8" s="5">
        <f>395-6</f>
        <v>389</v>
      </c>
      <c r="O8" s="5">
        <f>404-6</f>
        <v>398</v>
      </c>
      <c r="P8" s="5">
        <f>618-200</f>
        <v>418</v>
      </c>
    </row>
    <row r="9" spans="1:17" x14ac:dyDescent="0.25">
      <c r="B9" s="3"/>
      <c r="C9" s="10"/>
      <c r="D9" s="10"/>
      <c r="E9" s="10"/>
      <c r="F9" s="10"/>
      <c r="G9" s="10"/>
      <c r="H9" s="12">
        <v>4</v>
      </c>
      <c r="I9" s="6">
        <v>4</v>
      </c>
      <c r="J9" s="6">
        <v>111</v>
      </c>
      <c r="K9" s="6">
        <v>5</v>
      </c>
      <c r="L9" s="6">
        <v>13</v>
      </c>
      <c r="M9" s="6">
        <v>9</v>
      </c>
      <c r="N9" s="6">
        <v>6</v>
      </c>
      <c r="O9" s="6">
        <v>6</v>
      </c>
      <c r="P9" s="6">
        <v>200</v>
      </c>
    </row>
    <row r="10" spans="1:17" x14ac:dyDescent="0.25">
      <c r="A10" t="s">
        <v>37</v>
      </c>
      <c r="B10" s="8">
        <v>110633</v>
      </c>
      <c r="C10" s="11">
        <v>107070</v>
      </c>
      <c r="D10" s="11">
        <v>109094</v>
      </c>
      <c r="E10" s="11">
        <v>110491</v>
      </c>
      <c r="F10" s="11">
        <v>112256</v>
      </c>
      <c r="G10" s="11">
        <v>115316</v>
      </c>
      <c r="H10" s="6">
        <f>122516-1065</f>
        <v>121451</v>
      </c>
      <c r="I10" s="6">
        <f>127065-1041</f>
        <v>126024</v>
      </c>
      <c r="J10" s="6">
        <f>129232-942</f>
        <v>128290</v>
      </c>
      <c r="K10" s="6">
        <f>132971-825</f>
        <v>132146</v>
      </c>
      <c r="L10" s="6">
        <f>136231-796</f>
        <v>135435</v>
      </c>
      <c r="M10" s="6">
        <f>138795-828</f>
        <v>137967</v>
      </c>
      <c r="N10" s="6">
        <f>141975-833</f>
        <v>141142</v>
      </c>
      <c r="O10" s="6">
        <f>147276-842</f>
        <v>146434</v>
      </c>
      <c r="P10" s="6">
        <f>152517-849</f>
        <v>151668</v>
      </c>
    </row>
    <row r="11" spans="1:17" x14ac:dyDescent="0.25">
      <c r="A11" t="s">
        <v>54</v>
      </c>
      <c r="B11" s="8"/>
      <c r="C11" s="11"/>
      <c r="D11" s="11"/>
      <c r="E11" s="11"/>
      <c r="F11" s="11"/>
      <c r="G11" s="11"/>
      <c r="H11" s="12">
        <v>1065</v>
      </c>
      <c r="I11" s="6">
        <v>1041</v>
      </c>
      <c r="J11" s="6">
        <v>942</v>
      </c>
      <c r="K11" s="6">
        <v>825</v>
      </c>
      <c r="L11" s="6">
        <v>796</v>
      </c>
      <c r="M11" s="6">
        <v>828</v>
      </c>
      <c r="N11" s="6">
        <v>833</v>
      </c>
      <c r="O11" s="6">
        <v>842</v>
      </c>
      <c r="P11" s="6">
        <v>849</v>
      </c>
    </row>
    <row r="12" spans="1:17" x14ac:dyDescent="0.25">
      <c r="A12" t="s">
        <v>55</v>
      </c>
      <c r="B12" s="8">
        <v>3378</v>
      </c>
      <c r="C12" s="11">
        <v>3109</v>
      </c>
      <c r="D12" s="11">
        <v>2878</v>
      </c>
      <c r="E12" s="11">
        <v>2651</v>
      </c>
      <c r="F12" s="11">
        <v>2451</v>
      </c>
      <c r="G12" s="11">
        <v>2125</v>
      </c>
      <c r="H12" s="12"/>
      <c r="I12" s="6"/>
      <c r="J12" s="6"/>
      <c r="K12" s="6"/>
      <c r="L12" s="6"/>
      <c r="M12" s="6"/>
      <c r="N12" s="6"/>
      <c r="O12" s="6"/>
      <c r="P12" s="6"/>
    </row>
    <row r="13" spans="1:17" x14ac:dyDescent="0.25">
      <c r="B13" s="8">
        <f>B10-B12</f>
        <v>107255</v>
      </c>
      <c r="C13" s="8">
        <f t="shared" ref="C13:G13" si="0">C10-C12</f>
        <v>103961</v>
      </c>
      <c r="D13" s="8">
        <f t="shared" si="0"/>
        <v>106216</v>
      </c>
      <c r="E13" s="8">
        <f t="shared" si="0"/>
        <v>107840</v>
      </c>
      <c r="F13" s="8">
        <f t="shared" si="0"/>
        <v>109805</v>
      </c>
      <c r="G13" s="8">
        <f t="shared" si="0"/>
        <v>113191</v>
      </c>
      <c r="H13" s="6">
        <f>122516-1065</f>
        <v>121451</v>
      </c>
      <c r="I13" s="6">
        <f>127065-1041</f>
        <v>126024</v>
      </c>
      <c r="J13" s="6">
        <f>129232-942</f>
        <v>128290</v>
      </c>
      <c r="K13" s="6">
        <f>132971-825</f>
        <v>132146</v>
      </c>
      <c r="L13" s="6">
        <f>136231-796</f>
        <v>135435</v>
      </c>
      <c r="M13" s="6">
        <f>138795-828</f>
        <v>137967</v>
      </c>
      <c r="N13" s="6">
        <f>141975-833</f>
        <v>141142</v>
      </c>
      <c r="O13" s="6">
        <f>147276-842</f>
        <v>146434</v>
      </c>
      <c r="P13" s="6">
        <f>152517-849</f>
        <v>151668</v>
      </c>
    </row>
    <row r="14" spans="1:17" x14ac:dyDescent="0.25">
      <c r="A14" t="s">
        <v>39</v>
      </c>
      <c r="B14" s="19">
        <v>6107</v>
      </c>
      <c r="C14" s="19">
        <v>5904</v>
      </c>
      <c r="D14" s="19">
        <v>5768</v>
      </c>
      <c r="E14" s="19">
        <v>5574</v>
      </c>
      <c r="F14" s="19">
        <v>5393</v>
      </c>
      <c r="G14" s="19">
        <v>5219</v>
      </c>
      <c r="H14" s="19">
        <v>5204</v>
      </c>
      <c r="I14" s="19">
        <v>5053</v>
      </c>
      <c r="J14" s="17">
        <v>5086</v>
      </c>
      <c r="K14" s="17">
        <v>5117</v>
      </c>
      <c r="L14" s="17">
        <v>5071</v>
      </c>
      <c r="M14" s="17">
        <v>5093</v>
      </c>
      <c r="N14" s="17">
        <v>4895</v>
      </c>
      <c r="O14" s="17">
        <v>4755</v>
      </c>
      <c r="P14" s="6">
        <v>4748</v>
      </c>
    </row>
    <row r="15" spans="1:17" x14ac:dyDescent="0.25">
      <c r="A15" t="s">
        <v>33</v>
      </c>
      <c r="B15" s="4">
        <v>14385</v>
      </c>
      <c r="C15" s="6">
        <v>15022</v>
      </c>
      <c r="D15" s="6">
        <v>15543</v>
      </c>
      <c r="E15" s="6">
        <v>16117</v>
      </c>
      <c r="F15" s="6">
        <v>16693</v>
      </c>
      <c r="G15" s="12">
        <v>17618</v>
      </c>
      <c r="H15" s="6">
        <v>18594</v>
      </c>
      <c r="I15" s="6">
        <v>19242</v>
      </c>
      <c r="J15" s="6">
        <v>19215</v>
      </c>
      <c r="K15" s="6">
        <v>19694</v>
      </c>
      <c r="L15" s="6">
        <v>19915</v>
      </c>
      <c r="M15" s="6">
        <v>20237</v>
      </c>
      <c r="N15" s="6">
        <v>21080</v>
      </c>
      <c r="O15" s="6">
        <v>22464</v>
      </c>
      <c r="P15" s="6">
        <v>24044</v>
      </c>
    </row>
    <row r="16" spans="1:17" x14ac:dyDescent="0.25">
      <c r="A16" t="s">
        <v>27</v>
      </c>
      <c r="B16" s="3"/>
      <c r="C16" s="5"/>
      <c r="D16" s="5"/>
      <c r="E16" s="5"/>
      <c r="F16" s="5"/>
      <c r="G16" s="5"/>
      <c r="H16" s="6">
        <v>4180</v>
      </c>
      <c r="I16" s="6">
        <v>4191</v>
      </c>
      <c r="J16" s="6">
        <v>4108</v>
      </c>
      <c r="K16" s="6">
        <v>4451</v>
      </c>
      <c r="L16" s="6">
        <v>4716</v>
      </c>
      <c r="M16" s="6">
        <v>4839</v>
      </c>
      <c r="N16" s="6">
        <v>4995</v>
      </c>
      <c r="O16" s="6">
        <v>5321</v>
      </c>
      <c r="P16" s="6">
        <v>5757</v>
      </c>
    </row>
    <row r="17" spans="1:16" x14ac:dyDescent="0.25">
      <c r="A17" t="s">
        <v>26</v>
      </c>
      <c r="B17" s="4">
        <v>70089</v>
      </c>
      <c r="C17" s="6">
        <v>72712</v>
      </c>
      <c r="D17" s="6">
        <v>74319</v>
      </c>
      <c r="E17" s="6">
        <v>75281</v>
      </c>
      <c r="F17" s="6">
        <v>76598</v>
      </c>
      <c r="G17" s="6">
        <v>78872</v>
      </c>
      <c r="H17" s="6">
        <v>81901</v>
      </c>
      <c r="I17" s="6">
        <v>85859</v>
      </c>
      <c r="J17" s="6">
        <v>88450</v>
      </c>
      <c r="K17" s="6">
        <v>91137</v>
      </c>
      <c r="L17" s="6">
        <v>93431</v>
      </c>
      <c r="M17" s="6">
        <v>95351</v>
      </c>
      <c r="N17" s="6">
        <v>97618</v>
      </c>
      <c r="O17" s="6">
        <v>100820</v>
      </c>
      <c r="P17" s="6">
        <v>104014</v>
      </c>
    </row>
    <row r="18" spans="1:16" x14ac:dyDescent="0.25">
      <c r="M18" s="2"/>
    </row>
    <row r="19" spans="1:16" x14ac:dyDescent="0.25">
      <c r="G19" t="s">
        <v>28</v>
      </c>
      <c r="H19" s="6">
        <v>12</v>
      </c>
      <c r="I19" s="6">
        <v>12</v>
      </c>
      <c r="J19" s="6">
        <v>10</v>
      </c>
      <c r="K19" s="6">
        <v>7</v>
      </c>
      <c r="L19" s="6">
        <v>6</v>
      </c>
      <c r="M19" s="6">
        <v>6</v>
      </c>
      <c r="N19" s="6">
        <v>7</v>
      </c>
      <c r="O19" s="6">
        <v>2</v>
      </c>
      <c r="P19" s="6">
        <v>4</v>
      </c>
    </row>
    <row r="20" spans="1:16" x14ac:dyDescent="0.25">
      <c r="G20" t="s">
        <v>32</v>
      </c>
      <c r="H20" s="6">
        <v>157</v>
      </c>
      <c r="I20" s="6">
        <v>154</v>
      </c>
      <c r="J20" s="6">
        <v>152</v>
      </c>
      <c r="K20" s="6">
        <v>137</v>
      </c>
      <c r="L20" s="6">
        <v>131</v>
      </c>
      <c r="M20" s="6">
        <v>128</v>
      </c>
      <c r="N20" s="6">
        <v>115</v>
      </c>
      <c r="O20" s="6">
        <v>108</v>
      </c>
      <c r="P20" s="6">
        <v>107</v>
      </c>
    </row>
    <row r="21" spans="1:16" x14ac:dyDescent="0.25">
      <c r="G21" t="s">
        <v>29</v>
      </c>
      <c r="H21" s="11">
        <v>4</v>
      </c>
      <c r="I21" s="6">
        <v>4</v>
      </c>
      <c r="J21" s="6">
        <v>111</v>
      </c>
      <c r="K21" s="6">
        <v>5</v>
      </c>
      <c r="L21" s="6">
        <v>13</v>
      </c>
      <c r="M21" s="6">
        <v>9</v>
      </c>
      <c r="N21" s="6">
        <v>6</v>
      </c>
      <c r="O21" s="6">
        <v>6</v>
      </c>
      <c r="P21" s="6">
        <v>200</v>
      </c>
    </row>
    <row r="22" spans="1:16" x14ac:dyDescent="0.25">
      <c r="G22" t="s">
        <v>42</v>
      </c>
      <c r="H22" s="11">
        <v>1065</v>
      </c>
      <c r="I22" s="6">
        <v>1041</v>
      </c>
      <c r="J22" s="6">
        <v>942</v>
      </c>
      <c r="K22" s="6">
        <v>825</v>
      </c>
      <c r="L22" s="6">
        <v>796</v>
      </c>
      <c r="M22" s="6">
        <v>828</v>
      </c>
      <c r="N22" s="6">
        <v>833</v>
      </c>
      <c r="O22" s="6">
        <v>842</v>
      </c>
      <c r="P22" s="6">
        <v>849</v>
      </c>
    </row>
    <row r="23" spans="1:16" x14ac:dyDescent="0.25">
      <c r="G23" t="s">
        <v>40</v>
      </c>
      <c r="H23" s="16">
        <v>48804</v>
      </c>
      <c r="I23" s="16">
        <v>48307</v>
      </c>
      <c r="J23" s="16">
        <v>47604</v>
      </c>
      <c r="K23" s="16">
        <v>47557</v>
      </c>
      <c r="L23" s="16">
        <v>47765</v>
      </c>
      <c r="M23" s="16">
        <v>46337</v>
      </c>
      <c r="N23" s="16">
        <v>45921</v>
      </c>
      <c r="O23" s="16">
        <v>46759</v>
      </c>
      <c r="P23" s="6">
        <v>45334</v>
      </c>
    </row>
    <row r="24" spans="1:16" x14ac:dyDescent="0.25">
      <c r="M24" s="2"/>
    </row>
  </sheetData>
  <pageMargins left="0.511811024" right="0.511811024" top="0.78740157499999996" bottom="0.78740157499999996" header="0.31496062000000002" footer="0.31496062000000002"/>
  <pageSetup orientation="portrait" horizontalDpi="4294967294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8:H33"/>
  <sheetViews>
    <sheetView workbookViewId="0">
      <selection activeCell="E20" sqref="E20"/>
    </sheetView>
  </sheetViews>
  <sheetFormatPr defaultRowHeight="15" x14ac:dyDescent="0.25"/>
  <cols>
    <col min="7" max="7" width="14.42578125" customWidth="1"/>
  </cols>
  <sheetData>
    <row r="28" spans="6:8" x14ac:dyDescent="0.25">
      <c r="G28" t="s">
        <v>70</v>
      </c>
      <c r="H28" t="s">
        <v>71</v>
      </c>
    </row>
    <row r="29" spans="6:8" x14ac:dyDescent="0.25">
      <c r="F29" t="s">
        <v>72</v>
      </c>
      <c r="G29" s="58">
        <v>0.89200000000000002</v>
      </c>
      <c r="H29" s="58">
        <v>0.76700000000000002</v>
      </c>
    </row>
    <row r="30" spans="6:8" x14ac:dyDescent="0.25">
      <c r="F30" t="s">
        <v>73</v>
      </c>
      <c r="G30" s="58">
        <v>4.3999999999999997E-2</v>
      </c>
      <c r="H30" s="58">
        <v>5.0999999999999997E-2</v>
      </c>
    </row>
    <row r="31" spans="6:8" x14ac:dyDescent="0.25">
      <c r="F31" t="s">
        <v>74</v>
      </c>
      <c r="G31" s="58">
        <v>1.2E-2</v>
      </c>
      <c r="H31" s="58">
        <v>4.1000000000000002E-2</v>
      </c>
    </row>
    <row r="32" spans="6:8" x14ac:dyDescent="0.25">
      <c r="F32" t="s">
        <v>1</v>
      </c>
      <c r="G32" s="58">
        <v>4.2999999999999997E-2</v>
      </c>
      <c r="H32" s="58">
        <v>0.105</v>
      </c>
    </row>
    <row r="33" spans="6:8" x14ac:dyDescent="0.25">
      <c r="F33" t="s">
        <v>2</v>
      </c>
      <c r="G33" s="58">
        <v>1.0999999999999999E-2</v>
      </c>
      <c r="H33" s="58">
        <v>3.6999999999999998E-2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90" zoomScaleNormal="90" workbookViewId="0">
      <selection activeCell="C36" sqref="C36"/>
    </sheetView>
  </sheetViews>
  <sheetFormatPr defaultRowHeight="15" x14ac:dyDescent="0.25"/>
  <cols>
    <col min="1" max="1" width="34.42578125" customWidth="1"/>
    <col min="10" max="10" width="10.140625" customWidth="1"/>
  </cols>
  <sheetData>
    <row r="1" spans="1:10" x14ac:dyDescent="0.25">
      <c r="A1" t="s">
        <v>23</v>
      </c>
    </row>
    <row r="3" spans="1:10" x14ac:dyDescent="0.25">
      <c r="A3" t="s">
        <v>30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18</v>
      </c>
      <c r="I3" s="7" t="s">
        <v>19</v>
      </c>
      <c r="J3" s="7" t="s">
        <v>20</v>
      </c>
    </row>
    <row r="4" spans="1:10" x14ac:dyDescent="0.25">
      <c r="A4" t="s">
        <v>0</v>
      </c>
      <c r="B4" s="13">
        <v>4.8</v>
      </c>
      <c r="C4" s="13">
        <v>3.63</v>
      </c>
      <c r="D4" s="13">
        <v>3.34</v>
      </c>
      <c r="E4" s="13">
        <v>3.26</v>
      </c>
      <c r="F4" s="13">
        <v>3.47</v>
      </c>
      <c r="G4" s="13">
        <v>3.23</v>
      </c>
      <c r="H4" s="13">
        <v>2.9</v>
      </c>
      <c r="I4" s="13">
        <v>2.7</v>
      </c>
      <c r="J4" s="13">
        <v>2.75</v>
      </c>
    </row>
    <row r="5" spans="1:10" x14ac:dyDescent="0.25">
      <c r="A5" t="s">
        <v>1</v>
      </c>
      <c r="B5" s="13">
        <v>2.91</v>
      </c>
      <c r="C5" s="13">
        <v>2.91</v>
      </c>
      <c r="D5" s="13">
        <v>3.02</v>
      </c>
      <c r="E5" s="13">
        <v>2.91</v>
      </c>
      <c r="F5" s="13">
        <v>2.8</v>
      </c>
      <c r="G5" s="13">
        <v>2.5499999999999998</v>
      </c>
      <c r="H5" s="13">
        <v>2.48</v>
      </c>
      <c r="I5" s="13">
        <v>2.4</v>
      </c>
      <c r="J5" s="13">
        <v>2.37</v>
      </c>
    </row>
    <row r="6" spans="1:10" x14ac:dyDescent="0.25">
      <c r="A6" t="s">
        <v>2</v>
      </c>
      <c r="B6" s="13">
        <v>3.82</v>
      </c>
      <c r="C6" s="13">
        <v>4.0599999999999996</v>
      </c>
      <c r="D6" s="13">
        <v>4.6900000000000004</v>
      </c>
      <c r="E6" s="13">
        <v>3.83</v>
      </c>
      <c r="F6" s="13">
        <v>3.57</v>
      </c>
      <c r="G6" s="13">
        <v>3.31</v>
      </c>
      <c r="H6" s="13">
        <v>3.15</v>
      </c>
      <c r="I6" s="13">
        <v>3.25</v>
      </c>
      <c r="J6" s="13">
        <v>3.36</v>
      </c>
    </row>
    <row r="7" spans="1:10" x14ac:dyDescent="0.25">
      <c r="A7" t="s">
        <v>3</v>
      </c>
      <c r="B7" s="13">
        <v>0.77</v>
      </c>
      <c r="C7" s="13">
        <v>0.78</v>
      </c>
      <c r="D7" s="13">
        <v>0.77</v>
      </c>
      <c r="E7" s="13">
        <v>0.8</v>
      </c>
      <c r="F7" s="13">
        <v>0.81</v>
      </c>
      <c r="G7" s="13">
        <v>0.83</v>
      </c>
      <c r="H7" s="13">
        <v>0.83</v>
      </c>
      <c r="I7" s="13">
        <v>0.83</v>
      </c>
      <c r="J7" s="13">
        <v>0.82</v>
      </c>
    </row>
    <row r="8" spans="1:10" ht="17.25" customHeight="1" x14ac:dyDescent="0.25">
      <c r="A8" t="s">
        <v>4</v>
      </c>
      <c r="B8" s="13">
        <v>0.84</v>
      </c>
      <c r="C8" s="13">
        <v>0.86</v>
      </c>
      <c r="D8" s="13">
        <v>0.84</v>
      </c>
      <c r="E8" s="13">
        <v>0.92</v>
      </c>
      <c r="F8" s="13">
        <v>0.98</v>
      </c>
      <c r="G8" s="13">
        <v>0.97</v>
      </c>
      <c r="H8" s="13">
        <v>1.03</v>
      </c>
      <c r="I8" s="13">
        <v>1.07</v>
      </c>
      <c r="J8" s="13">
        <v>1.1200000000000001</v>
      </c>
    </row>
    <row r="9" spans="1:10" x14ac:dyDescent="0.25">
      <c r="A9" t="s">
        <v>5</v>
      </c>
      <c r="B9" s="13">
        <v>1.58</v>
      </c>
      <c r="C9" s="13">
        <v>1.73</v>
      </c>
      <c r="D9" s="13">
        <v>1.64</v>
      </c>
      <c r="E9" s="13">
        <v>1.7</v>
      </c>
      <c r="F9" s="13">
        <v>1.68</v>
      </c>
      <c r="G9" s="13">
        <v>1.8</v>
      </c>
      <c r="H9" s="13">
        <v>1.65</v>
      </c>
      <c r="I9" s="13">
        <v>1.81</v>
      </c>
      <c r="J9" s="13">
        <v>1.89</v>
      </c>
    </row>
    <row r="10" spans="1:10" x14ac:dyDescent="0.25">
      <c r="A10" t="s">
        <v>6</v>
      </c>
      <c r="B10" s="13">
        <v>0.54</v>
      </c>
      <c r="C10" s="13">
        <v>0.54</v>
      </c>
      <c r="D10" s="13">
        <v>0.5</v>
      </c>
      <c r="E10" s="13">
        <v>0.52</v>
      </c>
      <c r="F10" s="13">
        <v>0.52</v>
      </c>
      <c r="G10" s="13">
        <v>0.53</v>
      </c>
      <c r="H10" s="13">
        <v>0.56000000000000005</v>
      </c>
      <c r="I10" s="13">
        <v>0.52</v>
      </c>
      <c r="J10" s="13">
        <v>0.51</v>
      </c>
    </row>
    <row r="12" spans="1:10" x14ac:dyDescent="0.25">
      <c r="A12" t="s">
        <v>31</v>
      </c>
      <c r="B12" s="7" t="s">
        <v>12</v>
      </c>
      <c r="C12" s="7" t="s">
        <v>13</v>
      </c>
      <c r="D12" s="7" t="s">
        <v>14</v>
      </c>
      <c r="E12" s="7" t="s">
        <v>15</v>
      </c>
      <c r="F12" s="7" t="s">
        <v>16</v>
      </c>
      <c r="G12" s="7" t="s">
        <v>17</v>
      </c>
      <c r="H12" s="7" t="s">
        <v>18</v>
      </c>
      <c r="I12" s="7" t="s">
        <v>19</v>
      </c>
      <c r="J12" s="7" t="s">
        <v>20</v>
      </c>
    </row>
    <row r="13" spans="1:10" x14ac:dyDescent="0.25">
      <c r="A13" t="s">
        <v>0</v>
      </c>
      <c r="B13" s="13">
        <v>7.02</v>
      </c>
      <c r="C13" s="13">
        <v>5.4</v>
      </c>
      <c r="D13" s="13">
        <v>5.29</v>
      </c>
      <c r="E13" s="13">
        <v>5.15</v>
      </c>
      <c r="F13" s="13">
        <v>5.42</v>
      </c>
      <c r="G13" s="13">
        <v>5.18</v>
      </c>
      <c r="H13" s="13">
        <v>5.12</v>
      </c>
      <c r="I13" s="13">
        <v>4.78</v>
      </c>
      <c r="J13" s="13">
        <v>5.12</v>
      </c>
    </row>
    <row r="14" spans="1:10" x14ac:dyDescent="0.25">
      <c r="A14" t="s">
        <v>1</v>
      </c>
      <c r="B14" s="13">
        <v>3.62</v>
      </c>
      <c r="C14" s="13">
        <v>3.38</v>
      </c>
      <c r="D14" s="13">
        <v>3.83</v>
      </c>
      <c r="E14" s="13">
        <v>3.55</v>
      </c>
      <c r="F14" s="13">
        <v>3.42</v>
      </c>
      <c r="G14" s="13">
        <v>3.24</v>
      </c>
      <c r="H14" s="13">
        <v>3.15</v>
      </c>
      <c r="I14" s="13">
        <v>2.97</v>
      </c>
      <c r="J14" s="13">
        <v>2.85</v>
      </c>
    </row>
    <row r="15" spans="1:10" x14ac:dyDescent="0.25">
      <c r="A15" t="s">
        <v>2</v>
      </c>
      <c r="B15" s="13">
        <v>6.71</v>
      </c>
      <c r="C15" s="13">
        <v>6.79</v>
      </c>
      <c r="D15" s="13">
        <v>10.45</v>
      </c>
      <c r="E15" s="13">
        <v>6.19</v>
      </c>
      <c r="F15" s="13">
        <v>5.51</v>
      </c>
      <c r="G15" s="13">
        <v>5.13</v>
      </c>
      <c r="H15" s="13">
        <v>4.68</v>
      </c>
      <c r="I15" s="13">
        <v>4.8</v>
      </c>
      <c r="J15" s="13">
        <v>3.44</v>
      </c>
    </row>
    <row r="16" spans="1:10" x14ac:dyDescent="0.25">
      <c r="A16" t="s">
        <v>3</v>
      </c>
      <c r="B16" s="13">
        <v>0.87</v>
      </c>
      <c r="C16" s="13">
        <v>0.88</v>
      </c>
      <c r="D16" s="13">
        <v>0.86</v>
      </c>
      <c r="E16" s="13">
        <v>0.89</v>
      </c>
      <c r="F16" s="13">
        <v>0.89</v>
      </c>
      <c r="G16" s="13">
        <v>0.89</v>
      </c>
      <c r="H16" s="13">
        <v>0.89</v>
      </c>
      <c r="I16" s="13">
        <v>0.9</v>
      </c>
      <c r="J16" s="13">
        <v>0.9</v>
      </c>
    </row>
    <row r="17" spans="1:10" x14ac:dyDescent="0.25">
      <c r="A17" t="s">
        <v>4</v>
      </c>
      <c r="B17" s="13">
        <v>1.1599999999999999</v>
      </c>
      <c r="C17" s="13">
        <v>1.18</v>
      </c>
      <c r="D17" s="13">
        <v>1.23</v>
      </c>
      <c r="E17" s="13">
        <v>1.28</v>
      </c>
      <c r="F17" s="13">
        <v>1.3</v>
      </c>
      <c r="G17" s="13">
        <v>1.3</v>
      </c>
      <c r="H17" s="13">
        <v>1.32</v>
      </c>
      <c r="I17" s="13">
        <v>1.46</v>
      </c>
      <c r="J17" s="13">
        <v>1.54</v>
      </c>
    </row>
    <row r="18" spans="1:10" x14ac:dyDescent="0.25">
      <c r="A18" t="s">
        <v>5</v>
      </c>
      <c r="B18" s="13">
        <v>1.73</v>
      </c>
      <c r="C18" s="13">
        <v>1.8</v>
      </c>
      <c r="D18" s="13">
        <v>1.8</v>
      </c>
      <c r="E18" s="13">
        <v>1.99</v>
      </c>
      <c r="F18" s="13">
        <v>1.8</v>
      </c>
      <c r="G18" s="13">
        <v>1.81</v>
      </c>
      <c r="H18" s="13">
        <v>1.75</v>
      </c>
      <c r="I18" s="13">
        <v>1.95</v>
      </c>
      <c r="J18" s="13">
        <v>2.0299999999999998</v>
      </c>
    </row>
    <row r="19" spans="1:10" x14ac:dyDescent="0.25">
      <c r="A19" t="s">
        <v>6</v>
      </c>
      <c r="B19" s="13">
        <v>0.63</v>
      </c>
      <c r="C19" s="13">
        <v>0.61</v>
      </c>
      <c r="D19" s="13">
        <v>0.6</v>
      </c>
      <c r="E19" s="13">
        <v>0.61</v>
      </c>
      <c r="F19" s="13">
        <v>0.62</v>
      </c>
      <c r="G19" s="13">
        <v>0.62</v>
      </c>
      <c r="H19" s="13">
        <v>0.64</v>
      </c>
      <c r="I19" s="13">
        <v>0.6</v>
      </c>
      <c r="J19" s="13">
        <v>0.59</v>
      </c>
    </row>
    <row r="21" spans="1:10" x14ac:dyDescent="0.25">
      <c r="A21" t="s">
        <v>36</v>
      </c>
      <c r="B21" s="7" t="s">
        <v>12</v>
      </c>
      <c r="C21" s="7" t="s">
        <v>13</v>
      </c>
      <c r="D21" s="7" t="s">
        <v>14</v>
      </c>
      <c r="E21" s="7" t="s">
        <v>15</v>
      </c>
      <c r="F21" s="7" t="s">
        <v>16</v>
      </c>
      <c r="G21" s="7" t="s">
        <v>17</v>
      </c>
      <c r="H21" s="7" t="s">
        <v>18</v>
      </c>
      <c r="I21" s="7" t="s">
        <v>19</v>
      </c>
      <c r="J21" s="7" t="s">
        <v>20</v>
      </c>
    </row>
    <row r="22" spans="1:10" x14ac:dyDescent="0.25">
      <c r="A22" t="s">
        <v>0</v>
      </c>
      <c r="B22" s="13">
        <v>5.58</v>
      </c>
      <c r="C22" s="13">
        <v>4.25</v>
      </c>
      <c r="D22" s="13">
        <v>4</v>
      </c>
      <c r="E22" s="13">
        <v>3.81</v>
      </c>
      <c r="F22" s="13">
        <v>4.05</v>
      </c>
      <c r="G22" s="13">
        <v>3.86</v>
      </c>
      <c r="H22" s="13">
        <v>3.64</v>
      </c>
      <c r="I22" s="13">
        <v>3.39</v>
      </c>
      <c r="J22" s="13">
        <v>3.58</v>
      </c>
    </row>
    <row r="23" spans="1:10" x14ac:dyDescent="0.25">
      <c r="A23" t="s">
        <v>1</v>
      </c>
      <c r="B23" s="13">
        <v>3.05</v>
      </c>
      <c r="C23" s="13">
        <v>3</v>
      </c>
      <c r="D23" s="13">
        <v>3.21</v>
      </c>
      <c r="E23" s="13">
        <v>3.07</v>
      </c>
      <c r="F23" s="13">
        <v>2.94</v>
      </c>
      <c r="G23" s="13">
        <v>2.74</v>
      </c>
      <c r="H23" s="13">
        <v>2.68</v>
      </c>
      <c r="I23" s="13">
        <v>2.57</v>
      </c>
      <c r="J23" s="13">
        <v>2.52</v>
      </c>
    </row>
    <row r="24" spans="1:10" x14ac:dyDescent="0.25">
      <c r="A24" t="s">
        <v>2</v>
      </c>
      <c r="B24" s="13">
        <v>4</v>
      </c>
      <c r="C24" s="13">
        <v>4.3</v>
      </c>
      <c r="D24" s="13">
        <v>5.7</v>
      </c>
      <c r="E24" s="13">
        <v>4.0599999999999996</v>
      </c>
      <c r="F24" s="13">
        <v>3.74</v>
      </c>
      <c r="G24" s="13">
        <v>3.49</v>
      </c>
      <c r="H24" s="13">
        <v>3.31</v>
      </c>
      <c r="I24" s="13">
        <v>3.4</v>
      </c>
      <c r="J24" s="13">
        <v>3.37</v>
      </c>
    </row>
    <row r="25" spans="1:10" x14ac:dyDescent="0.25">
      <c r="A25" t="s">
        <v>41</v>
      </c>
      <c r="B25" s="13">
        <v>0.82</v>
      </c>
      <c r="C25" s="13">
        <v>0.83299999999999996</v>
      </c>
      <c r="D25" s="13">
        <v>0.82</v>
      </c>
      <c r="E25" s="13">
        <v>0.84</v>
      </c>
      <c r="F25" s="13">
        <v>0.85</v>
      </c>
      <c r="G25" s="13">
        <v>0.85</v>
      </c>
      <c r="H25" s="13">
        <v>0.86</v>
      </c>
      <c r="I25" s="13">
        <v>0.87</v>
      </c>
      <c r="J25" s="13">
        <v>0.86</v>
      </c>
    </row>
    <row r="26" spans="1:10" x14ac:dyDescent="0.25">
      <c r="A26" t="s">
        <v>4</v>
      </c>
      <c r="B26" s="20">
        <v>0.99</v>
      </c>
      <c r="C26" s="20">
        <v>1.01</v>
      </c>
      <c r="D26" s="20">
        <v>1.01</v>
      </c>
      <c r="E26" s="20">
        <v>1.08</v>
      </c>
      <c r="F26" s="20">
        <v>1.1200000000000001</v>
      </c>
      <c r="G26" s="20">
        <v>1.1200000000000001</v>
      </c>
      <c r="H26" s="20">
        <v>1</v>
      </c>
      <c r="I26" s="20">
        <v>1.28</v>
      </c>
      <c r="J26" s="20">
        <v>1.35</v>
      </c>
    </row>
    <row r="27" spans="1:10" x14ac:dyDescent="0.25">
      <c r="A27" t="s">
        <v>5</v>
      </c>
      <c r="B27" s="20">
        <v>1.63</v>
      </c>
      <c r="C27" s="20">
        <v>1.82</v>
      </c>
      <c r="D27" s="20">
        <v>1.69</v>
      </c>
      <c r="E27" s="20">
        <v>1.83</v>
      </c>
      <c r="F27" s="20">
        <v>1.73</v>
      </c>
      <c r="G27" s="20">
        <v>1.81</v>
      </c>
      <c r="H27" s="20">
        <v>1.17</v>
      </c>
      <c r="I27" s="20">
        <v>1.88</v>
      </c>
      <c r="J27" s="20">
        <v>1.96</v>
      </c>
    </row>
    <row r="28" spans="1:10" x14ac:dyDescent="0.25">
      <c r="A28" t="s">
        <v>6</v>
      </c>
      <c r="B28" s="20">
        <v>0.57999999999999996</v>
      </c>
      <c r="C28" s="20">
        <v>0.57999999999999996</v>
      </c>
      <c r="D28" s="20">
        <v>0.55000000000000004</v>
      </c>
      <c r="E28" s="20">
        <v>0.56000000000000005</v>
      </c>
      <c r="F28" s="20">
        <v>0.56999999999999995</v>
      </c>
      <c r="G28" s="20">
        <v>0.56999999999999995</v>
      </c>
      <c r="H28" s="20">
        <v>0.59</v>
      </c>
      <c r="I28" s="20">
        <v>0.56000000000000005</v>
      </c>
      <c r="J28" s="20">
        <v>0.55000000000000004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gráficos 1, 4, 5</vt:lpstr>
      <vt:lpstr>gráfico 2</vt:lpstr>
      <vt:lpstr>Gráfico 3</vt:lpstr>
      <vt:lpstr>gráfico 6 e 7</vt:lpstr>
      <vt:lpstr>Gráfico 8</vt:lpstr>
      <vt:lpstr>Gráfico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jbconceicao</dc:creator>
  <cp:lastModifiedBy>----</cp:lastModifiedBy>
  <dcterms:created xsi:type="dcterms:W3CDTF">2016-11-07T17:29:14Z</dcterms:created>
  <dcterms:modified xsi:type="dcterms:W3CDTF">2017-02-13T17:29:33Z</dcterms:modified>
</cp:coreProperties>
</file>